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4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13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6.xml" ContentType="application/vnd.openxmlformats-officedocument.drawing+xml"/>
  <Override PartName="/xl/charts/chart14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9.xml" ContentType="application/vnd.openxmlformats-officedocument.drawing+xml"/>
  <Override PartName="/xl/charts/chart16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harts/chart17.xml" ContentType="application/vnd.openxmlformats-officedocument.drawingml.chart+xml"/>
  <Override PartName="/xl/drawings/drawing1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eaa0c0f6065015f1/ドキュメント/執筆_202409/原稿/"/>
    </mc:Choice>
  </mc:AlternateContent>
  <xr:revisionPtr revIDLastSave="138" documentId="8_{C800F8D8-DAFC-4153-91C9-CD963CE6E2E9}" xr6:coauthVersionLast="47" xr6:coauthVersionMax="47" xr10:uidLastSave="{82CE526F-C917-4C07-B8B7-1BA3BB9BA2DC}"/>
  <bookViews>
    <workbookView xWindow="-4125" yWindow="-16320" windowWidth="29040" windowHeight="15720" tabRatio="849" activeTab="20" xr2:uid="{EE2B3655-F057-40FB-AAE5-7F63539A867B}"/>
  </bookViews>
  <sheets>
    <sheet name="S2.5" sheetId="4" r:id="rId1"/>
    <sheet name="S3.4" sheetId="5" r:id="rId2"/>
    <sheet name="S3.5" sheetId="6" r:id="rId3"/>
    <sheet name="S3.6.6" sheetId="7" r:id="rId4"/>
    <sheet name="S4.4" sheetId="9" r:id="rId5"/>
    <sheet name="S4.5" sheetId="8" r:id="rId6"/>
    <sheet name="S4.6.4" sheetId="20" r:id="rId7"/>
    <sheet name="S4.6.3" sheetId="10" r:id="rId8"/>
    <sheet name="S4.6.5" sheetId="21" r:id="rId9"/>
    <sheet name="S4.6.6" sheetId="22" r:id="rId10"/>
    <sheet name="S4.6.7" sheetId="23" r:id="rId11"/>
    <sheet name="S5.6.3" sheetId="24" r:id="rId12"/>
    <sheet name="S5.6.5" sheetId="11" r:id="rId13"/>
    <sheet name="S6.3" sheetId="12" r:id="rId14"/>
    <sheet name="S6.4" sheetId="13" r:id="rId15"/>
    <sheet name="S7.3" sheetId="14" r:id="rId16"/>
    <sheet name="S7.5.1" sheetId="15" r:id="rId17"/>
    <sheet name="S7.5.2" sheetId="16" r:id="rId18"/>
    <sheet name="S7.6.1" sheetId="17" r:id="rId19"/>
    <sheet name="S7.6.2" sheetId="18" r:id="rId20"/>
    <sheet name="S9.4" sheetId="19" r:id="rId21"/>
  </sheets>
  <definedNames>
    <definedName name="solver_adj" localSheetId="12" hidden="1">'S5.6.5'!$G$1:$G$2</definedName>
    <definedName name="solver_adj" localSheetId="15" hidden="1">'S7.3'!$H$1:$H$2</definedName>
    <definedName name="solver_adj" localSheetId="16" hidden="1">'S7.5.1'!$H$1</definedName>
    <definedName name="solver_adj" localSheetId="18" hidden="1">'S7.6.1'!$N$1:$N$4</definedName>
    <definedName name="solver_adj" localSheetId="19" hidden="1">'S7.6.2'!$J$1:$J$2</definedName>
    <definedName name="solver_cvg" localSheetId="12" hidden="1">0.0001</definedName>
    <definedName name="solver_cvg" localSheetId="15" hidden="1">0.0001</definedName>
    <definedName name="solver_cvg" localSheetId="16" hidden="1">0.0001</definedName>
    <definedName name="solver_cvg" localSheetId="18" hidden="1">0.0001</definedName>
    <definedName name="solver_cvg" localSheetId="19" hidden="1">0.0001</definedName>
    <definedName name="solver_drv" localSheetId="12" hidden="1">2</definedName>
    <definedName name="solver_drv" localSheetId="15" hidden="1">2</definedName>
    <definedName name="solver_drv" localSheetId="16" hidden="1">2</definedName>
    <definedName name="solver_drv" localSheetId="18" hidden="1">1</definedName>
    <definedName name="solver_drv" localSheetId="19" hidden="1">2</definedName>
    <definedName name="solver_eng" localSheetId="12" hidden="1">1</definedName>
    <definedName name="solver_eng" localSheetId="15" hidden="1">1</definedName>
    <definedName name="solver_eng" localSheetId="16" hidden="1">1</definedName>
    <definedName name="solver_eng" localSheetId="18" hidden="1">1</definedName>
    <definedName name="solver_eng" localSheetId="19" hidden="1">1</definedName>
    <definedName name="solver_est" localSheetId="12" hidden="1">1</definedName>
    <definedName name="solver_est" localSheetId="15" hidden="1">1</definedName>
    <definedName name="solver_est" localSheetId="16" hidden="1">1</definedName>
    <definedName name="solver_est" localSheetId="18" hidden="1">1</definedName>
    <definedName name="solver_est" localSheetId="19" hidden="1">1</definedName>
    <definedName name="solver_itr" localSheetId="12" hidden="1">2147483647</definedName>
    <definedName name="solver_itr" localSheetId="15" hidden="1">2147483647</definedName>
    <definedName name="solver_itr" localSheetId="16" hidden="1">2147483647</definedName>
    <definedName name="solver_itr" localSheetId="18" hidden="1">2147483647</definedName>
    <definedName name="solver_itr" localSheetId="19" hidden="1">2147483647</definedName>
    <definedName name="solver_mip" localSheetId="12" hidden="1">2147483647</definedName>
    <definedName name="solver_mip" localSheetId="15" hidden="1">2147483647</definedName>
    <definedName name="solver_mip" localSheetId="16" hidden="1">2147483647</definedName>
    <definedName name="solver_mip" localSheetId="18" hidden="1">2147483647</definedName>
    <definedName name="solver_mip" localSheetId="19" hidden="1">2147483647</definedName>
    <definedName name="solver_mni" localSheetId="12" hidden="1">30</definedName>
    <definedName name="solver_mni" localSheetId="15" hidden="1">30</definedName>
    <definedName name="solver_mni" localSheetId="16" hidden="1">30</definedName>
    <definedName name="solver_mni" localSheetId="18" hidden="1">30</definedName>
    <definedName name="solver_mni" localSheetId="19" hidden="1">30</definedName>
    <definedName name="solver_mrt" localSheetId="12" hidden="1">0.075</definedName>
    <definedName name="solver_mrt" localSheetId="15" hidden="1">0.075</definedName>
    <definedName name="solver_mrt" localSheetId="16" hidden="1">0.075</definedName>
    <definedName name="solver_mrt" localSheetId="18" hidden="1">0.075</definedName>
    <definedName name="solver_mrt" localSheetId="19" hidden="1">0.075</definedName>
    <definedName name="solver_msl" localSheetId="12" hidden="1">2</definedName>
    <definedName name="solver_msl" localSheetId="15" hidden="1">2</definedName>
    <definedName name="solver_msl" localSheetId="16" hidden="1">2</definedName>
    <definedName name="solver_msl" localSheetId="18" hidden="1">2</definedName>
    <definedName name="solver_msl" localSheetId="19" hidden="1">2</definedName>
    <definedName name="solver_neg" localSheetId="12" hidden="1">2</definedName>
    <definedName name="solver_neg" localSheetId="15" hidden="1">2</definedName>
    <definedName name="solver_neg" localSheetId="16" hidden="1">2</definedName>
    <definedName name="solver_neg" localSheetId="18" hidden="1">2</definedName>
    <definedName name="solver_neg" localSheetId="19" hidden="1">2</definedName>
    <definedName name="solver_nod" localSheetId="12" hidden="1">2147483647</definedName>
    <definedName name="solver_nod" localSheetId="15" hidden="1">2147483647</definedName>
    <definedName name="solver_nod" localSheetId="16" hidden="1">2147483647</definedName>
    <definedName name="solver_nod" localSheetId="18" hidden="1">2147483647</definedName>
    <definedName name="solver_nod" localSheetId="19" hidden="1">2147483647</definedName>
    <definedName name="solver_num" localSheetId="12" hidden="1">0</definedName>
    <definedName name="solver_num" localSheetId="15" hidden="1">0</definedName>
    <definedName name="solver_num" localSheetId="16" hidden="1">0</definedName>
    <definedName name="solver_num" localSheetId="18" hidden="1">0</definedName>
    <definedName name="solver_num" localSheetId="19" hidden="1">0</definedName>
    <definedName name="solver_nwt" localSheetId="12" hidden="1">1</definedName>
    <definedName name="solver_nwt" localSheetId="15" hidden="1">1</definedName>
    <definedName name="solver_nwt" localSheetId="16" hidden="1">1</definedName>
    <definedName name="solver_nwt" localSheetId="18" hidden="1">1</definedName>
    <definedName name="solver_nwt" localSheetId="19" hidden="1">1</definedName>
    <definedName name="solver_opt" localSheetId="12" hidden="1">'S5.6.5'!$G$3</definedName>
    <definedName name="solver_opt" localSheetId="15" hidden="1">'S7.3'!$H$3</definedName>
    <definedName name="solver_opt" localSheetId="16" hidden="1">'S7.5.1'!$H$3</definedName>
    <definedName name="solver_opt" localSheetId="18" hidden="1">'S7.6.1'!$N$5</definedName>
    <definedName name="solver_opt" localSheetId="19" hidden="1">'S7.6.2'!$J$3</definedName>
    <definedName name="solver_pre" localSheetId="12" hidden="1">0.000001</definedName>
    <definedName name="solver_pre" localSheetId="15" hidden="1">0.000001</definedName>
    <definedName name="solver_pre" localSheetId="16" hidden="1">0.000001</definedName>
    <definedName name="solver_pre" localSheetId="18" hidden="1">0.000001</definedName>
    <definedName name="solver_pre" localSheetId="19" hidden="1">0.000001</definedName>
    <definedName name="solver_rbv" localSheetId="12" hidden="1">2</definedName>
    <definedName name="solver_rbv" localSheetId="15" hidden="1">2</definedName>
    <definedName name="solver_rbv" localSheetId="16" hidden="1">2</definedName>
    <definedName name="solver_rbv" localSheetId="18" hidden="1">1</definedName>
    <definedName name="solver_rbv" localSheetId="19" hidden="1">2</definedName>
    <definedName name="solver_rlx" localSheetId="12" hidden="1">2</definedName>
    <definedName name="solver_rlx" localSheetId="15" hidden="1">2</definedName>
    <definedName name="solver_rlx" localSheetId="16" hidden="1">2</definedName>
    <definedName name="solver_rlx" localSheetId="18" hidden="1">2</definedName>
    <definedName name="solver_rlx" localSheetId="19" hidden="1">2</definedName>
    <definedName name="solver_rsd" localSheetId="12" hidden="1">0</definedName>
    <definedName name="solver_rsd" localSheetId="15" hidden="1">0</definedName>
    <definedName name="solver_rsd" localSheetId="16" hidden="1">0</definedName>
    <definedName name="solver_rsd" localSheetId="18" hidden="1">0</definedName>
    <definedName name="solver_rsd" localSheetId="19" hidden="1">0</definedName>
    <definedName name="solver_scl" localSheetId="12" hidden="1">2</definedName>
    <definedName name="solver_scl" localSheetId="15" hidden="1">2</definedName>
    <definedName name="solver_scl" localSheetId="16" hidden="1">2</definedName>
    <definedName name="solver_scl" localSheetId="18" hidden="1">1</definedName>
    <definedName name="solver_scl" localSheetId="19" hidden="1">2</definedName>
    <definedName name="solver_sho" localSheetId="12" hidden="1">2</definedName>
    <definedName name="solver_sho" localSheetId="15" hidden="1">2</definedName>
    <definedName name="solver_sho" localSheetId="16" hidden="1">2</definedName>
    <definedName name="solver_sho" localSheetId="18" hidden="1">2</definedName>
    <definedName name="solver_sho" localSheetId="19" hidden="1">2</definedName>
    <definedName name="solver_ssz" localSheetId="12" hidden="1">100</definedName>
    <definedName name="solver_ssz" localSheetId="15" hidden="1">100</definedName>
    <definedName name="solver_ssz" localSheetId="16" hidden="1">100</definedName>
    <definedName name="solver_ssz" localSheetId="18" hidden="1">100</definedName>
    <definedName name="solver_ssz" localSheetId="19" hidden="1">100</definedName>
    <definedName name="solver_tim" localSheetId="12" hidden="1">2147483647</definedName>
    <definedName name="solver_tim" localSheetId="15" hidden="1">2147483647</definedName>
    <definedName name="solver_tim" localSheetId="16" hidden="1">2147483647</definedName>
    <definedName name="solver_tim" localSheetId="18" hidden="1">2147483647</definedName>
    <definedName name="solver_tim" localSheetId="19" hidden="1">2147483647</definedName>
    <definedName name="solver_tol" localSheetId="12" hidden="1">0.01</definedName>
    <definedName name="solver_tol" localSheetId="15" hidden="1">0.01</definedName>
    <definedName name="solver_tol" localSheetId="16" hidden="1">0.01</definedName>
    <definedName name="solver_tol" localSheetId="18" hidden="1">0.01</definedName>
    <definedName name="solver_tol" localSheetId="19" hidden="1">0.01</definedName>
    <definedName name="solver_typ" localSheetId="12" hidden="1">1</definedName>
    <definedName name="solver_typ" localSheetId="15" hidden="1">1</definedName>
    <definedName name="solver_typ" localSheetId="16" hidden="1">1</definedName>
    <definedName name="solver_typ" localSheetId="18" hidden="1">1</definedName>
    <definedName name="solver_typ" localSheetId="19" hidden="1">1</definedName>
    <definedName name="solver_val" localSheetId="12" hidden="1">0</definedName>
    <definedName name="solver_val" localSheetId="15" hidden="1">0</definedName>
    <definedName name="solver_val" localSheetId="16" hidden="1">0</definedName>
    <definedName name="solver_val" localSheetId="18" hidden="1">0</definedName>
    <definedName name="solver_val" localSheetId="19" hidden="1">0</definedName>
    <definedName name="solver_ver" localSheetId="12" hidden="1">3</definedName>
    <definedName name="solver_ver" localSheetId="15" hidden="1">3</definedName>
    <definedName name="solver_ver" localSheetId="16" hidden="1">3</definedName>
    <definedName name="solver_ver" localSheetId="18" hidden="1">3</definedName>
    <definedName name="solver_ver" localSheetId="19" hidden="1">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23" l="1"/>
  <c r="E14" i="23"/>
  <c r="E13" i="23"/>
  <c r="E12" i="23"/>
  <c r="E11" i="23"/>
  <c r="E15" i="22"/>
  <c r="E14" i="22"/>
  <c r="E13" i="22"/>
  <c r="E12" i="22"/>
  <c r="E11" i="22"/>
  <c r="E10" i="21"/>
  <c r="E9" i="21"/>
  <c r="E8" i="21"/>
  <c r="E7" i="21"/>
  <c r="E6" i="21"/>
  <c r="E1" i="21" s="1"/>
  <c r="F11" i="21" s="1"/>
  <c r="F12" i="21" s="1"/>
  <c r="F13" i="21" s="1"/>
  <c r="F14" i="21" s="1"/>
  <c r="F15" i="21" s="1"/>
  <c r="E5" i="21"/>
  <c r="H13" i="20"/>
  <c r="H12" i="20"/>
  <c r="H11" i="20"/>
  <c r="H10" i="20"/>
  <c r="H9" i="20"/>
  <c r="H8" i="20"/>
  <c r="H7" i="20"/>
  <c r="H6" i="20"/>
  <c r="H5" i="20"/>
  <c r="H4" i="20"/>
  <c r="H3" i="20"/>
  <c r="H2" i="20"/>
  <c r="C5" i="19"/>
  <c r="E4" i="19"/>
  <c r="D4" i="19"/>
  <c r="F4" i="19" s="1"/>
  <c r="C4" i="19"/>
  <c r="B4" i="19"/>
  <c r="B5" i="19" s="1"/>
  <c r="F3" i="19"/>
  <c r="D3" i="19"/>
  <c r="F2" i="19"/>
  <c r="D2" i="19"/>
  <c r="E2" i="19" s="1"/>
  <c r="F20" i="17"/>
  <c r="H20" i="17" s="1"/>
  <c r="I20" i="17" s="1"/>
  <c r="F19" i="17"/>
  <c r="H19" i="17" s="1"/>
  <c r="I19" i="17" s="1"/>
  <c r="F18" i="17"/>
  <c r="H18" i="17" s="1"/>
  <c r="I18" i="17" s="1"/>
  <c r="F17" i="17"/>
  <c r="H17" i="17" s="1"/>
  <c r="I17" i="17" s="1"/>
  <c r="F16" i="17"/>
  <c r="H16" i="17" s="1"/>
  <c r="I16" i="17" s="1"/>
  <c r="F15" i="17"/>
  <c r="H15" i="17" s="1"/>
  <c r="I15" i="17" s="1"/>
  <c r="F14" i="17"/>
  <c r="H14" i="17" s="1"/>
  <c r="I14" i="17" s="1"/>
  <c r="F13" i="17"/>
  <c r="H13" i="17" s="1"/>
  <c r="I13" i="17" s="1"/>
  <c r="F12" i="17"/>
  <c r="H12" i="17" s="1"/>
  <c r="I12" i="17" s="1"/>
  <c r="M11" i="17"/>
  <c r="N11" i="17" s="1"/>
  <c r="H11" i="17"/>
  <c r="I11" i="17" s="1"/>
  <c r="F11" i="17"/>
  <c r="G11" i="17" s="1"/>
  <c r="M10" i="17"/>
  <c r="N10" i="17" s="1"/>
  <c r="F10" i="17"/>
  <c r="H10" i="17" s="1"/>
  <c r="I10" i="17" s="1"/>
  <c r="M9" i="17"/>
  <c r="N9" i="17" s="1"/>
  <c r="H9" i="17"/>
  <c r="I9" i="17" s="1"/>
  <c r="F9" i="17"/>
  <c r="G9" i="17" s="1"/>
  <c r="H8" i="17"/>
  <c r="I8" i="17" s="1"/>
  <c r="F8" i="17"/>
  <c r="G8" i="17" s="1"/>
  <c r="H7" i="17"/>
  <c r="I7" i="17" s="1"/>
  <c r="F7" i="17"/>
  <c r="G7" i="17" s="1"/>
  <c r="H6" i="17"/>
  <c r="I6" i="17" s="1"/>
  <c r="F6" i="17"/>
  <c r="G6" i="17" s="1"/>
  <c r="G5" i="17"/>
  <c r="F5" i="17"/>
  <c r="H5" i="17" s="1"/>
  <c r="I5" i="17" s="1"/>
  <c r="G4" i="17"/>
  <c r="F4" i="17"/>
  <c r="H4" i="17" s="1"/>
  <c r="I4" i="17" s="1"/>
  <c r="G3" i="17"/>
  <c r="F3" i="17"/>
  <c r="H3" i="17" s="1"/>
  <c r="I3" i="17" s="1"/>
  <c r="F2" i="17"/>
  <c r="H2" i="17" s="1"/>
  <c r="I2" i="17" s="1"/>
  <c r="C4" i="16"/>
  <c r="B4" i="16"/>
  <c r="D3" i="16"/>
  <c r="D2" i="16"/>
  <c r="D4" i="16" s="1"/>
  <c r="C8" i="16" s="1"/>
  <c r="D20" i="15"/>
  <c r="E20" i="15" s="1"/>
  <c r="D19" i="15"/>
  <c r="E19" i="15" s="1"/>
  <c r="D18" i="15"/>
  <c r="E18" i="15" s="1"/>
  <c r="D17" i="15"/>
  <c r="E17" i="15" s="1"/>
  <c r="D16" i="15"/>
  <c r="E16" i="15" s="1"/>
  <c r="D15" i="15"/>
  <c r="E15" i="15" s="1"/>
  <c r="D14" i="15"/>
  <c r="E14" i="15" s="1"/>
  <c r="D13" i="15"/>
  <c r="E13" i="15" s="1"/>
  <c r="D12" i="15"/>
  <c r="E12" i="15" s="1"/>
  <c r="D11" i="15"/>
  <c r="E11" i="15" s="1"/>
  <c r="D10" i="15"/>
  <c r="E10" i="15" s="1"/>
  <c r="D9" i="15"/>
  <c r="E9" i="15" s="1"/>
  <c r="E8" i="15"/>
  <c r="D8" i="15"/>
  <c r="D7" i="15"/>
  <c r="E7" i="15" s="1"/>
  <c r="D6" i="15"/>
  <c r="E6" i="15" s="1"/>
  <c r="D5" i="15"/>
  <c r="E5" i="15" s="1"/>
  <c r="D4" i="15"/>
  <c r="E4" i="15" s="1"/>
  <c r="E3" i="15"/>
  <c r="D3" i="15"/>
  <c r="E2" i="15"/>
  <c r="D2" i="15"/>
  <c r="D20" i="14"/>
  <c r="E20" i="14" s="1"/>
  <c r="D19" i="14"/>
  <c r="E19" i="14" s="1"/>
  <c r="D18" i="14"/>
  <c r="E18" i="14" s="1"/>
  <c r="D17" i="14"/>
  <c r="E17" i="14" s="1"/>
  <c r="D16" i="14"/>
  <c r="E16" i="14" s="1"/>
  <c r="D15" i="14"/>
  <c r="E15" i="14" s="1"/>
  <c r="D14" i="14"/>
  <c r="E14" i="14" s="1"/>
  <c r="D13" i="14"/>
  <c r="E13" i="14" s="1"/>
  <c r="D12" i="14"/>
  <c r="E12" i="14" s="1"/>
  <c r="D11" i="14"/>
  <c r="E11" i="14" s="1"/>
  <c r="D10" i="14"/>
  <c r="E10" i="14" s="1"/>
  <c r="D9" i="14"/>
  <c r="E9" i="14" s="1"/>
  <c r="D8" i="14"/>
  <c r="E8" i="14" s="1"/>
  <c r="D7" i="14"/>
  <c r="E7" i="14" s="1"/>
  <c r="D6" i="14"/>
  <c r="E6" i="14" s="1"/>
  <c r="D5" i="14"/>
  <c r="E5" i="14" s="1"/>
  <c r="D4" i="14"/>
  <c r="E4" i="14" s="1"/>
  <c r="E3" i="14"/>
  <c r="D3" i="14"/>
  <c r="D2" i="14"/>
  <c r="E2" i="14" s="1"/>
  <c r="H3" i="14" s="1"/>
  <c r="L2" i="13"/>
  <c r="L3" i="13"/>
  <c r="L4" i="13"/>
  <c r="B5" i="13"/>
  <c r="C5" i="13"/>
  <c r="D5" i="13"/>
  <c r="E5" i="13"/>
  <c r="F5" i="13"/>
  <c r="G5" i="13"/>
  <c r="H5" i="13"/>
  <c r="I5" i="13"/>
  <c r="J5" i="13"/>
  <c r="K5" i="13"/>
  <c r="B9" i="12"/>
  <c r="C9" i="12"/>
  <c r="C15" i="12" s="1"/>
  <c r="D9" i="12"/>
  <c r="D15" i="12" s="1"/>
  <c r="E9" i="12"/>
  <c r="F9" i="12"/>
  <c r="G9" i="12"/>
  <c r="G15" i="12" s="1"/>
  <c r="H9" i="12"/>
  <c r="H15" i="12" s="1"/>
  <c r="I9" i="12"/>
  <c r="J9" i="12"/>
  <c r="K9" i="12"/>
  <c r="K15" i="12" s="1"/>
  <c r="B10" i="12"/>
  <c r="B16" i="12" s="1"/>
  <c r="C10" i="12"/>
  <c r="D10" i="12"/>
  <c r="E10" i="12"/>
  <c r="E16" i="12" s="1"/>
  <c r="F10" i="12"/>
  <c r="F16" i="12" s="1"/>
  <c r="G10" i="12"/>
  <c r="H10" i="12"/>
  <c r="I10" i="12"/>
  <c r="I16" i="12" s="1"/>
  <c r="J10" i="12"/>
  <c r="J16" i="12" s="1"/>
  <c r="K10" i="12"/>
  <c r="B11" i="12"/>
  <c r="C11" i="12"/>
  <c r="C17" i="12" s="1"/>
  <c r="D11" i="12"/>
  <c r="D17" i="12" s="1"/>
  <c r="E11" i="12"/>
  <c r="F11" i="12"/>
  <c r="G11" i="12"/>
  <c r="G17" i="12" s="1"/>
  <c r="H11" i="12"/>
  <c r="H17" i="12" s="1"/>
  <c r="I11" i="12"/>
  <c r="J11" i="12"/>
  <c r="K11" i="12"/>
  <c r="K17" i="12" s="1"/>
  <c r="B15" i="12"/>
  <c r="B20" i="12" s="1"/>
  <c r="B21" i="12" s="1"/>
  <c r="E15" i="12"/>
  <c r="F15" i="12"/>
  <c r="I15" i="12"/>
  <c r="J15" i="12"/>
  <c r="C16" i="12"/>
  <c r="D16" i="12"/>
  <c r="G16" i="12"/>
  <c r="H16" i="12"/>
  <c r="K16" i="12"/>
  <c r="B17" i="12"/>
  <c r="E17" i="12"/>
  <c r="F17" i="12"/>
  <c r="I17" i="12"/>
  <c r="J17" i="12"/>
  <c r="C32" i="11"/>
  <c r="D32" i="11" s="1"/>
  <c r="C31" i="11"/>
  <c r="D31" i="11" s="1"/>
  <c r="C30" i="11"/>
  <c r="D30" i="11" s="1"/>
  <c r="C29" i="11"/>
  <c r="D29" i="11" s="1"/>
  <c r="C28" i="11"/>
  <c r="D28" i="11" s="1"/>
  <c r="C27" i="11"/>
  <c r="D27" i="11" s="1"/>
  <c r="C26" i="11"/>
  <c r="D26" i="11" s="1"/>
  <c r="C25" i="11"/>
  <c r="D25" i="11" s="1"/>
  <c r="C24" i="11"/>
  <c r="D24" i="11" s="1"/>
  <c r="C23" i="11"/>
  <c r="D23" i="11" s="1"/>
  <c r="C22" i="11"/>
  <c r="D22" i="11" s="1"/>
  <c r="C21" i="11"/>
  <c r="D21" i="11" s="1"/>
  <c r="C20" i="11"/>
  <c r="D20" i="11" s="1"/>
  <c r="C19" i="11"/>
  <c r="D19" i="11" s="1"/>
  <c r="C18" i="11"/>
  <c r="D18" i="11" s="1"/>
  <c r="C17" i="11"/>
  <c r="D17" i="11" s="1"/>
  <c r="C16" i="11"/>
  <c r="D16" i="11" s="1"/>
  <c r="C15" i="11"/>
  <c r="D15" i="11" s="1"/>
  <c r="C14" i="11"/>
  <c r="D14" i="11" s="1"/>
  <c r="C13" i="11"/>
  <c r="D13" i="11" s="1"/>
  <c r="C12" i="11"/>
  <c r="D12" i="11" s="1"/>
  <c r="C11" i="11"/>
  <c r="D11" i="11" s="1"/>
  <c r="C10" i="11"/>
  <c r="D10" i="11" s="1"/>
  <c r="C9" i="11"/>
  <c r="D9" i="11" s="1"/>
  <c r="C8" i="11"/>
  <c r="D8" i="11" s="1"/>
  <c r="C7" i="11"/>
  <c r="D7" i="11" s="1"/>
  <c r="C6" i="11"/>
  <c r="D6" i="11" s="1"/>
  <c r="C5" i="11"/>
  <c r="D5" i="11" s="1"/>
  <c r="C4" i="11"/>
  <c r="D4" i="11" s="1"/>
  <c r="D3" i="11"/>
  <c r="C3" i="11"/>
  <c r="C2" i="11"/>
  <c r="D2" i="11" s="1"/>
  <c r="D5" i="19" l="1"/>
  <c r="E3" i="19"/>
  <c r="K2" i="17"/>
  <c r="G2" i="17"/>
  <c r="G10" i="17"/>
  <c r="G12" i="17"/>
  <c r="G13" i="17"/>
  <c r="G14" i="17"/>
  <c r="G15" i="17"/>
  <c r="G16" i="17"/>
  <c r="G17" i="17"/>
  <c r="G18" i="17"/>
  <c r="G19" i="17"/>
  <c r="G20" i="17"/>
  <c r="B8" i="16"/>
  <c r="B13" i="16" s="1"/>
  <c r="C9" i="16"/>
  <c r="B9" i="16"/>
  <c r="H3" i="15"/>
  <c r="H7" i="15" s="1"/>
  <c r="H8" i="15" s="1"/>
  <c r="B10" i="13"/>
  <c r="I9" i="13"/>
  <c r="F11" i="13"/>
  <c r="B11" i="13"/>
  <c r="B9" i="13"/>
  <c r="I11" i="13"/>
  <c r="L5" i="13"/>
  <c r="J11" i="13"/>
  <c r="H11" i="13"/>
  <c r="G3" i="11"/>
  <c r="N5" i="17" l="1"/>
  <c r="D9" i="13"/>
  <c r="H9" i="13"/>
  <c r="D10" i="13"/>
  <c r="G9" i="13"/>
  <c r="E10" i="13"/>
  <c r="C11" i="13"/>
  <c r="K11" i="13"/>
  <c r="C10" i="13"/>
  <c r="G10" i="13"/>
  <c r="K10" i="13"/>
  <c r="H10" i="13"/>
  <c r="C9" i="13"/>
  <c r="B15" i="13" s="1"/>
  <c r="K9" i="13"/>
  <c r="I10" i="13"/>
  <c r="G11" i="13"/>
  <c r="F9" i="13"/>
  <c r="D11" i="13"/>
  <c r="F10" i="13"/>
  <c r="E11" i="13"/>
  <c r="J9" i="13"/>
  <c r="E9" i="13"/>
  <c r="J10" i="13"/>
  <c r="D8" i="9" l="1"/>
  <c r="D7" i="9"/>
  <c r="D6" i="9"/>
  <c r="D11" i="9" s="1"/>
  <c r="D5" i="9"/>
  <c r="D4" i="9"/>
  <c r="D3" i="9"/>
  <c r="D10" i="9" s="1"/>
  <c r="D12" i="9" s="1"/>
  <c r="D8" i="8"/>
  <c r="D7" i="8"/>
  <c r="D6" i="8"/>
  <c r="D5" i="8"/>
  <c r="D4" i="8"/>
  <c r="G3" i="8"/>
  <c r="D3" i="8"/>
  <c r="F1" i="7"/>
  <c r="C1" i="7"/>
  <c r="B1" i="7"/>
  <c r="F3" i="6"/>
  <c r="C1" i="6"/>
  <c r="F1" i="6" s="1"/>
  <c r="B1" i="6"/>
  <c r="C3" i="5"/>
  <c r="B3" i="5"/>
  <c r="C2" i="5"/>
  <c r="B2" i="5"/>
  <c r="C1" i="5"/>
  <c r="F1" i="5" s="1"/>
  <c r="F2" i="5" s="1"/>
  <c r="B1" i="5"/>
  <c r="B10" i="4"/>
  <c r="C10" i="4" s="1"/>
  <c r="B5" i="4"/>
  <c r="D4" i="4"/>
  <c r="C4" i="4"/>
  <c r="C5" i="4" s="1"/>
  <c r="B9" i="4" s="1"/>
  <c r="C9" i="4" s="1"/>
  <c r="B4" i="4"/>
  <c r="D3" i="4"/>
  <c r="D5" i="4" s="1"/>
  <c r="D2" i="4"/>
</calcChain>
</file>

<file path=xl/sharedStrings.xml><?xml version="1.0" encoding="utf-8"?>
<sst xmlns="http://schemas.openxmlformats.org/spreadsheetml/2006/main" count="353" uniqueCount="101">
  <si>
    <t>薬なし</t>
    <rPh sb="0" eb="1">
      <t>クスリ</t>
    </rPh>
    <phoneticPr fontId="1"/>
  </si>
  <si>
    <t>薬あり</t>
    <rPh sb="0" eb="1">
      <t>クスリ</t>
    </rPh>
    <phoneticPr fontId="1"/>
  </si>
  <si>
    <t>治らない</t>
    <rPh sb="0" eb="1">
      <t>ナオ</t>
    </rPh>
    <phoneticPr fontId="1"/>
  </si>
  <si>
    <t>治る</t>
    <rPh sb="0" eb="1">
      <t>ナオ</t>
    </rPh>
    <phoneticPr fontId="1"/>
  </si>
  <si>
    <t>合計</t>
    <rPh sb="0" eb="2">
      <t>ゴウケイ</t>
    </rPh>
    <phoneticPr fontId="1"/>
  </si>
  <si>
    <t>比率（治る割合）</t>
    <rPh sb="0" eb="2">
      <t>ヒリツ</t>
    </rPh>
    <rPh sb="3" eb="4">
      <t>ナオ</t>
    </rPh>
    <rPh sb="5" eb="7">
      <t>ワリアイ</t>
    </rPh>
    <phoneticPr fontId="1"/>
  </si>
  <si>
    <t>z値</t>
    <rPh sb="1" eb="2">
      <t>チ</t>
    </rPh>
    <phoneticPr fontId="1"/>
  </si>
  <si>
    <t>P値</t>
    <rPh sb="1" eb="2">
      <t>アタイ</t>
    </rPh>
    <phoneticPr fontId="1"/>
  </si>
  <si>
    <t>比率の差の検定</t>
    <rPh sb="0" eb="2">
      <t>ヒリツ</t>
    </rPh>
    <rPh sb="3" eb="4">
      <t>サ</t>
    </rPh>
    <rPh sb="5" eb="7">
      <t>ケンテイ</t>
    </rPh>
    <phoneticPr fontId="1"/>
  </si>
  <si>
    <t>オッズ比の検定</t>
    <rPh sb="3" eb="4">
      <t>ヒ</t>
    </rPh>
    <rPh sb="5" eb="7">
      <t>ケンテイ</t>
    </rPh>
    <phoneticPr fontId="1"/>
  </si>
  <si>
    <t>平均値</t>
    <rPh sb="0" eb="3">
      <t>ヘイキンチ</t>
    </rPh>
    <phoneticPr fontId="1"/>
  </si>
  <si>
    <t>差</t>
    <rPh sb="0" eb="1">
      <t>サ</t>
    </rPh>
    <phoneticPr fontId="1"/>
  </si>
  <si>
    <t>標準偏差</t>
    <rPh sb="0" eb="2">
      <t>ヒョウジュン</t>
    </rPh>
    <rPh sb="2" eb="4">
      <t>ヘンサ</t>
    </rPh>
    <phoneticPr fontId="1"/>
  </si>
  <si>
    <t>コーエンのd</t>
    <phoneticPr fontId="1"/>
  </si>
  <si>
    <t>サンプル数</t>
    <rPh sb="4" eb="5">
      <t>スウ</t>
    </rPh>
    <phoneticPr fontId="1"/>
  </si>
  <si>
    <t>対策なし</t>
    <rPh sb="0" eb="2">
      <t>タイサク</t>
    </rPh>
    <phoneticPr fontId="1"/>
  </si>
  <si>
    <t>対策あり</t>
    <rPh sb="0" eb="2">
      <t>タイサク</t>
    </rPh>
    <phoneticPr fontId="1"/>
  </si>
  <si>
    <t>体重(kg)</t>
    <rPh sb="0" eb="2">
      <t>タイジュウ</t>
    </rPh>
    <phoneticPr fontId="1"/>
  </si>
  <si>
    <t>名前</t>
    <rPh sb="0" eb="2">
      <t>ナマエ</t>
    </rPh>
    <phoneticPr fontId="1"/>
  </si>
  <si>
    <t>運動前</t>
    <rPh sb="0" eb="3">
      <t>ウンドウマエ</t>
    </rPh>
    <phoneticPr fontId="1"/>
  </si>
  <si>
    <t>運動後</t>
    <rPh sb="0" eb="3">
      <t>ウンドウゴ</t>
    </rPh>
    <phoneticPr fontId="1"/>
  </si>
  <si>
    <t>個別処置効果
（運動後-運動前）</t>
    <rPh sb="0" eb="2">
      <t>コベツ</t>
    </rPh>
    <rPh sb="2" eb="4">
      <t>ショチ</t>
    </rPh>
    <rPh sb="4" eb="6">
      <t>コウカ</t>
    </rPh>
    <rPh sb="8" eb="10">
      <t>ウンドウ</t>
    </rPh>
    <rPh sb="10" eb="11">
      <t>ゴ</t>
    </rPh>
    <rPh sb="12" eb="14">
      <t>ウンドウ</t>
    </rPh>
    <rPh sb="14" eb="15">
      <t>マエ</t>
    </rPh>
    <phoneticPr fontId="1"/>
  </si>
  <si>
    <t>田中</t>
    <rPh sb="0" eb="2">
      <t>タナカ</t>
    </rPh>
    <phoneticPr fontId="1"/>
  </si>
  <si>
    <t>鈴木</t>
    <rPh sb="0" eb="2">
      <t>スズキ</t>
    </rPh>
    <phoneticPr fontId="1"/>
  </si>
  <si>
    <t>佐藤</t>
    <rPh sb="0" eb="2">
      <t>サトウ</t>
    </rPh>
    <phoneticPr fontId="1"/>
  </si>
  <si>
    <t>渡辺</t>
    <rPh sb="0" eb="2">
      <t>ワタナベ</t>
    </rPh>
    <phoneticPr fontId="1"/>
  </si>
  <si>
    <t>中村</t>
    <rPh sb="0" eb="2">
      <t>ナカムラ</t>
    </rPh>
    <phoneticPr fontId="1"/>
  </si>
  <si>
    <t>斎藤</t>
    <rPh sb="0" eb="2">
      <t>サイトウ</t>
    </rPh>
    <phoneticPr fontId="1"/>
  </si>
  <si>
    <t>平均処置効果
（個別処置効果の平均値)</t>
    <rPh sb="0" eb="2">
      <t>ヘイキン</t>
    </rPh>
    <rPh sb="2" eb="4">
      <t>ショチ</t>
    </rPh>
    <rPh sb="4" eb="6">
      <t>コウカ</t>
    </rPh>
    <rPh sb="8" eb="14">
      <t>コベツショチコウカ</t>
    </rPh>
    <rPh sb="15" eb="18">
      <t>ヘイキンチ</t>
    </rPh>
    <phoneticPr fontId="1"/>
  </si>
  <si>
    <t>個別処置効果の標準偏差</t>
    <rPh sb="0" eb="6">
      <t>コベツショチコウカ</t>
    </rPh>
    <rPh sb="7" eb="11">
      <t>ヒョウジュンヘンサ</t>
    </rPh>
    <phoneticPr fontId="1"/>
  </si>
  <si>
    <t>身長(cm)</t>
    <rPh sb="0" eb="2">
      <t>シンチョウ</t>
    </rPh>
    <phoneticPr fontId="1"/>
  </si>
  <si>
    <t>毎日運動</t>
    <rPh sb="0" eb="2">
      <t>マイニチ</t>
    </rPh>
    <rPh sb="2" eb="4">
      <t>ウンドウ</t>
    </rPh>
    <phoneticPr fontId="1"/>
  </si>
  <si>
    <t>温度</t>
    <rPh sb="0" eb="2">
      <t>オンド</t>
    </rPh>
    <phoneticPr fontId="1"/>
  </si>
  <si>
    <t>キズ</t>
  </si>
  <si>
    <t>λ</t>
    <phoneticPr fontId="1"/>
  </si>
  <si>
    <t>対数尤度</t>
    <rPh sb="0" eb="4">
      <t>タイスウユウド</t>
    </rPh>
    <phoneticPr fontId="1"/>
  </si>
  <si>
    <t>B0</t>
    <phoneticPr fontId="1"/>
  </si>
  <si>
    <t>B1</t>
    <phoneticPr fontId="1"/>
  </si>
  <si>
    <t>対数尤度合計</t>
    <rPh sb="0" eb="2">
      <t>タイスウ</t>
    </rPh>
    <rPh sb="2" eb="4">
      <t>ユウド</t>
    </rPh>
    <rPh sb="4" eb="6">
      <t>ゴウケイ</t>
    </rPh>
    <phoneticPr fontId="1"/>
  </si>
  <si>
    <t>クラメールのV</t>
    <phoneticPr fontId="1"/>
  </si>
  <si>
    <t>カイ二乗値</t>
    <rPh sb="2" eb="4">
      <t>ニジョウ</t>
    </rPh>
    <rPh sb="4" eb="5">
      <t>アタイ</t>
    </rPh>
    <phoneticPr fontId="1"/>
  </si>
  <si>
    <t>北海道</t>
  </si>
  <si>
    <t>福岡県</t>
  </si>
  <si>
    <t>東京都</t>
  </si>
  <si>
    <t>野菜</t>
  </si>
  <si>
    <t>油</t>
  </si>
  <si>
    <t>味噌</t>
  </si>
  <si>
    <t>豚骨</t>
  </si>
  <si>
    <t>醤油</t>
  </si>
  <si>
    <t>鶏骨</t>
  </si>
  <si>
    <t>魚介</t>
  </si>
  <si>
    <t>牛骨</t>
  </si>
  <si>
    <t>塩</t>
  </si>
  <si>
    <t>テール</t>
  </si>
  <si>
    <t>行ラベル</t>
  </si>
  <si>
    <t>カイ二乗値の計算</t>
    <rPh sb="2" eb="4">
      <t>ニジョウ</t>
    </rPh>
    <rPh sb="4" eb="5">
      <t>アタイ</t>
    </rPh>
    <rPh sb="6" eb="8">
      <t>ケイサン</t>
    </rPh>
    <phoneticPr fontId="1"/>
  </si>
  <si>
    <t>期待度数の計算</t>
    <rPh sb="0" eb="4">
      <t>キタイドスウ</t>
    </rPh>
    <rPh sb="5" eb="7">
      <t>ケイサン</t>
    </rPh>
    <phoneticPr fontId="1"/>
  </si>
  <si>
    <t>総計</t>
  </si>
  <si>
    <t>独立性の検定</t>
    <rPh sb="0" eb="3">
      <t>ドクリツセイ</t>
    </rPh>
    <rPh sb="4" eb="6">
      <t>ケンテイ</t>
    </rPh>
    <phoneticPr fontId="1"/>
  </si>
  <si>
    <t>薬の量</t>
    <rPh sb="0" eb="1">
      <t>クスリ</t>
    </rPh>
    <rPh sb="2" eb="3">
      <t>リョウ</t>
    </rPh>
    <phoneticPr fontId="1"/>
  </si>
  <si>
    <t>結果</t>
    <rPh sb="0" eb="2">
      <t>ケッカ</t>
    </rPh>
    <phoneticPr fontId="1"/>
  </si>
  <si>
    <t>p</t>
    <phoneticPr fontId="1"/>
  </si>
  <si>
    <t>治った</t>
    <rPh sb="0" eb="1">
      <t>ナオ</t>
    </rPh>
    <phoneticPr fontId="1"/>
  </si>
  <si>
    <t>対数尤度比</t>
    <rPh sb="0" eb="5">
      <t>タイスウユウドヒ</t>
    </rPh>
    <phoneticPr fontId="1"/>
  </si>
  <si>
    <t>体重</t>
    <rPh sb="0" eb="2">
      <t>タイジュウ</t>
    </rPh>
    <phoneticPr fontId="1"/>
  </si>
  <si>
    <t>年齢</t>
    <rPh sb="0" eb="2">
      <t>ネンレイ</t>
    </rPh>
    <phoneticPr fontId="1"/>
  </si>
  <si>
    <t>（結果-p）の絶対値</t>
    <rPh sb="1" eb="3">
      <t>ケッカ</t>
    </rPh>
    <rPh sb="7" eb="10">
      <t>ゼッタイチ</t>
    </rPh>
    <phoneticPr fontId="1"/>
  </si>
  <si>
    <t>正否</t>
    <rPh sb="0" eb="2">
      <t>セイヒ</t>
    </rPh>
    <phoneticPr fontId="1"/>
  </si>
  <si>
    <t>精度</t>
    <rPh sb="0" eb="2">
      <t>セイド</t>
    </rPh>
    <phoneticPr fontId="1"/>
  </si>
  <si>
    <t>B2</t>
  </si>
  <si>
    <t>B3</t>
  </si>
  <si>
    <t>標準偏差</t>
    <rPh sb="0" eb="4">
      <t>ヒョウジュンヘンサ</t>
    </rPh>
    <phoneticPr fontId="1"/>
  </si>
  <si>
    <t>標準偏回帰係数</t>
    <rPh sb="0" eb="2">
      <t>ヒョウジュン</t>
    </rPh>
    <rPh sb="2" eb="7">
      <t>ヘンカイキケイスウ</t>
    </rPh>
    <phoneticPr fontId="1"/>
  </si>
  <si>
    <t>p</t>
  </si>
  <si>
    <t>薬なしの確率</t>
    <rPh sb="0" eb="1">
      <t>クスリ</t>
    </rPh>
    <rPh sb="4" eb="6">
      <t>カクリツ</t>
    </rPh>
    <phoneticPr fontId="1"/>
  </si>
  <si>
    <t>薬ありの確率</t>
    <rPh sb="0" eb="1">
      <t>クスリ</t>
    </rPh>
    <rPh sb="4" eb="6">
      <t>カクリツ</t>
    </rPh>
    <phoneticPr fontId="1"/>
  </si>
  <si>
    <t>治る確率</t>
    <rPh sb="0" eb="1">
      <t>ナオ</t>
    </rPh>
    <rPh sb="2" eb="4">
      <t>カクリツ</t>
    </rPh>
    <phoneticPr fontId="1"/>
  </si>
  <si>
    <t>対策</t>
    <phoneticPr fontId="1"/>
  </si>
  <si>
    <t>日付</t>
    <rPh sb="0" eb="2">
      <t>ヒヅケ</t>
    </rPh>
    <phoneticPr fontId="1"/>
  </si>
  <si>
    <t>A 対策なし</t>
    <rPh sb="2" eb="4">
      <t>タイサク</t>
    </rPh>
    <phoneticPr fontId="1"/>
  </si>
  <si>
    <t>A 対策あり</t>
    <rPh sb="2" eb="4">
      <t>タイサク</t>
    </rPh>
    <phoneticPr fontId="1"/>
  </si>
  <si>
    <t>B2</t>
    <phoneticPr fontId="1"/>
  </si>
  <si>
    <t>B3</t>
    <phoneticPr fontId="1"/>
  </si>
  <si>
    <t>B平均</t>
    <rPh sb="1" eb="3">
      <t>ヘイキン</t>
    </rPh>
    <phoneticPr fontId="1"/>
  </si>
  <si>
    <t>平均</t>
    <rPh sb="0" eb="2">
      <t>ヘイキン</t>
    </rPh>
    <phoneticPr fontId="1"/>
  </si>
  <si>
    <t>前日との差</t>
    <rPh sb="0" eb="2">
      <t>ゼンジツ</t>
    </rPh>
    <rPh sb="4" eb="5">
      <t>サ</t>
    </rPh>
    <phoneticPr fontId="1"/>
  </si>
  <si>
    <t>対策なし（予想）</t>
    <rPh sb="0" eb="2">
      <t>タイサク</t>
    </rPh>
    <rPh sb="5" eb="7">
      <t>ヨソウ</t>
    </rPh>
    <phoneticPr fontId="1"/>
  </si>
  <si>
    <t>気温</t>
    <rPh sb="0" eb="2">
      <t>キオン</t>
    </rPh>
    <phoneticPr fontId="1"/>
  </si>
  <si>
    <t>n</t>
    <phoneticPr fontId="1"/>
  </si>
  <si>
    <t>売上</t>
    <rPh sb="0" eb="2">
      <t>ウリアゲ</t>
    </rPh>
    <phoneticPr fontId="1"/>
  </si>
  <si>
    <t>1号気温</t>
    <rPh sb="2" eb="4">
      <t>キオン</t>
    </rPh>
    <phoneticPr fontId="1"/>
  </si>
  <si>
    <t>2号気温</t>
    <rPh sb="1" eb="2">
      <t>ゴウ</t>
    </rPh>
    <phoneticPr fontId="1"/>
  </si>
  <si>
    <t>3号気温</t>
    <rPh sb="1" eb="2">
      <t>ゴウ</t>
    </rPh>
    <phoneticPr fontId="1"/>
  </si>
  <si>
    <t>4号気温</t>
    <rPh sb="1" eb="2">
      <t>ゴウ</t>
    </rPh>
    <phoneticPr fontId="1"/>
  </si>
  <si>
    <t>5号気温</t>
    <rPh sb="1" eb="2">
      <t>ゴウ</t>
    </rPh>
    <rPh sb="2" eb="4">
      <t>キオン</t>
    </rPh>
    <phoneticPr fontId="1"/>
  </si>
  <si>
    <t>1号</t>
    <rPh sb="1" eb="2">
      <t>ゴウ</t>
    </rPh>
    <phoneticPr fontId="1"/>
  </si>
  <si>
    <t>2号</t>
    <rPh sb="1" eb="2">
      <t>ゴウ</t>
    </rPh>
    <phoneticPr fontId="1"/>
  </si>
  <si>
    <t>3号</t>
    <rPh sb="1" eb="2">
      <t>ゴウ</t>
    </rPh>
    <phoneticPr fontId="1"/>
  </si>
  <si>
    <t>4号</t>
    <rPh sb="1" eb="2">
      <t>ゴウ</t>
    </rPh>
    <phoneticPr fontId="1"/>
  </si>
  <si>
    <t>5号</t>
    <rPh sb="1" eb="2">
      <t>ゴウ</t>
    </rPh>
    <phoneticPr fontId="1"/>
  </si>
  <si>
    <t>血圧差</t>
    <rPh sb="0" eb="2">
      <t>ケツアツ</t>
    </rPh>
    <rPh sb="2" eb="3">
      <t>サ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</si>
</sst>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0.00_ "/>
    <numFmt numFmtId="177" formatCode="0.000_ "/>
    <numFmt numFmtId="178" formatCode="0.0_);[Red]\(0.0\)"/>
    <numFmt numFmtId="179" formatCode="0.0_ "/>
    <numFmt numFmtId="180" formatCode="0_);[Red]\(0\)"/>
    <numFmt numFmtId="181" formatCode="0.0000_ "/>
    <numFmt numFmtId="182" formatCode="m/d;@"/>
  </numFmts>
  <fonts count="7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/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/>
      <diagonal/>
    </border>
    <border>
      <left style="thin">
        <color theme="0" tint="-0.14993743705557422"/>
      </left>
      <right/>
      <top/>
      <bottom/>
      <diagonal/>
    </border>
    <border>
      <left/>
      <right style="thin">
        <color theme="0" tint="-0.14996795556505021"/>
      </right>
      <top/>
      <bottom/>
      <diagonal/>
    </border>
    <border>
      <left style="thin">
        <color theme="0" tint="-0.14993743705557422"/>
      </left>
      <right/>
      <top/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 diagonalDown="1">
      <left/>
      <right/>
      <top/>
      <bottom/>
      <diagonal style="thin">
        <color auto="1"/>
      </diagonal>
    </border>
    <border diagonalDown="1"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 style="thin">
        <color theme="0" tint="-0.14993743705557422"/>
      </diagonal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0" fillId="0" borderId="0" xfId="0" quotePrefix="1">
      <alignment vertical="center"/>
    </xf>
    <xf numFmtId="0" fontId="0" fillId="0" borderId="0" xfId="0" applyAlignment="1">
      <alignment horizontal="center" vertical="center"/>
    </xf>
    <xf numFmtId="0" fontId="2" fillId="0" borderId="1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5" xfId="0" applyFont="1" applyBorder="1">
      <alignment vertical="center"/>
    </xf>
    <xf numFmtId="0" fontId="3" fillId="0" borderId="6" xfId="0" applyFont="1" applyBorder="1">
      <alignment vertical="center"/>
    </xf>
    <xf numFmtId="176" fontId="3" fillId="0" borderId="1" xfId="0" applyNumberFormat="1" applyFont="1" applyBorder="1">
      <alignment vertical="center"/>
    </xf>
    <xf numFmtId="176" fontId="3" fillId="0" borderId="0" xfId="0" applyNumberFormat="1" applyFont="1">
      <alignment vertical="center"/>
    </xf>
    <xf numFmtId="177" fontId="3" fillId="0" borderId="1" xfId="0" applyNumberFormat="1" applyFont="1" applyBorder="1">
      <alignment vertical="center"/>
    </xf>
    <xf numFmtId="177" fontId="3" fillId="0" borderId="0" xfId="0" applyNumberFormat="1" applyFont="1">
      <alignment vertical="center"/>
    </xf>
    <xf numFmtId="0" fontId="3" fillId="0" borderId="1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10" xfId="0" applyFont="1" applyBorder="1">
      <alignment vertical="center"/>
    </xf>
    <xf numFmtId="178" fontId="0" fillId="0" borderId="0" xfId="0" applyNumberFormat="1" applyAlignment="1">
      <alignment horizontal="center" vertical="center"/>
    </xf>
    <xf numFmtId="179" fontId="0" fillId="0" borderId="0" xfId="0" applyNumberFormat="1">
      <alignment vertical="center"/>
    </xf>
    <xf numFmtId="0" fontId="0" fillId="0" borderId="11" xfId="0" applyBorder="1">
      <alignment vertical="center"/>
    </xf>
    <xf numFmtId="0" fontId="5" fillId="0" borderId="0" xfId="0" applyFont="1">
      <alignment vertical="center"/>
    </xf>
    <xf numFmtId="180" fontId="5" fillId="0" borderId="0" xfId="0" applyNumberFormat="1" applyFont="1">
      <alignment vertical="center"/>
    </xf>
    <xf numFmtId="0" fontId="5" fillId="0" borderId="0" xfId="0" applyFont="1" applyAlignment="1">
      <alignment vertical="center" wrapText="1"/>
    </xf>
    <xf numFmtId="177" fontId="5" fillId="0" borderId="0" xfId="0" applyNumberFormat="1" applyFont="1">
      <alignment vertical="center"/>
    </xf>
    <xf numFmtId="179" fontId="5" fillId="0" borderId="0" xfId="0" applyNumberFormat="1" applyFont="1">
      <alignment vertical="center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4" borderId="1" xfId="0" applyFill="1" applyBorder="1">
      <alignment vertical="center"/>
    </xf>
    <xf numFmtId="0" fontId="0" fillId="0" borderId="1" xfId="0" applyBorder="1">
      <alignment vertical="center"/>
    </xf>
    <xf numFmtId="0" fontId="0" fillId="5" borderId="1" xfId="0" applyFill="1" applyBorder="1">
      <alignment vertical="center"/>
    </xf>
    <xf numFmtId="181" fontId="0" fillId="6" borderId="1" xfId="0" applyNumberFormat="1" applyFill="1" applyBorder="1">
      <alignment vertical="center"/>
    </xf>
    <xf numFmtId="181" fontId="4" fillId="6" borderId="1" xfId="0" applyNumberFormat="1" applyFont="1" applyFill="1" applyBorder="1">
      <alignment vertical="center"/>
    </xf>
    <xf numFmtId="0" fontId="0" fillId="6" borderId="12" xfId="0" applyFill="1" applyBorder="1">
      <alignment vertical="center"/>
    </xf>
    <xf numFmtId="182" fontId="0" fillId="0" borderId="0" xfId="0" applyNumberFormat="1">
      <alignment vertical="center"/>
    </xf>
    <xf numFmtId="176" fontId="0" fillId="0" borderId="0" xfId="0" applyNumberFormat="1">
      <alignment vertical="center"/>
    </xf>
    <xf numFmtId="180" fontId="0" fillId="0" borderId="0" xfId="0" applyNumberFormat="1">
      <alignment vertical="center"/>
    </xf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4" fillId="0" borderId="0" xfId="0" applyFo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153193350831146"/>
          <c:y val="6.049380363806605E-2"/>
          <c:w val="0.60767060367454062"/>
          <c:h val="0.8764227471566054"/>
        </c:manualLayout>
      </c:layout>
      <c:scatterChart>
        <c:scatterStyle val="lineMarker"/>
        <c:varyColors val="0"/>
        <c:ser>
          <c:idx val="0"/>
          <c:order val="0"/>
          <c:tx>
            <c:strRef>
              <c:f>'S4.4'!$A$3:$A$8</c:f>
              <c:strCache>
                <c:ptCount val="6"/>
                <c:pt idx="0">
                  <c:v>田中</c:v>
                </c:pt>
                <c:pt idx="1">
                  <c:v>鈴木</c:v>
                </c:pt>
                <c:pt idx="2">
                  <c:v>佐藤</c:v>
                </c:pt>
                <c:pt idx="3">
                  <c:v>渡辺</c:v>
                </c:pt>
                <c:pt idx="4">
                  <c:v>中村</c:v>
                </c:pt>
                <c:pt idx="5">
                  <c:v>斎藤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'S4.4'!$F$3:$F$8</c:f>
              <c:numCache>
                <c:formatCode>General</c:formatCode>
                <c:ptCount val="6"/>
                <c:pt idx="0">
                  <c:v>0.5</c:v>
                </c:pt>
                <c:pt idx="1">
                  <c:v>0.5</c:v>
                </c:pt>
                <c:pt idx="2">
                  <c:v>0.5</c:v>
                </c:pt>
                <c:pt idx="3">
                  <c:v>0.5</c:v>
                </c:pt>
                <c:pt idx="4">
                  <c:v>0.5</c:v>
                </c:pt>
                <c:pt idx="5">
                  <c:v>0.5</c:v>
                </c:pt>
              </c:numCache>
            </c:numRef>
          </c:xVal>
          <c:yVal>
            <c:numRef>
              <c:f>'S4.4'!$D$3:$D$8</c:f>
              <c:numCache>
                <c:formatCode>General</c:formatCode>
                <c:ptCount val="6"/>
                <c:pt idx="0">
                  <c:v>-4.5999999999999943</c:v>
                </c:pt>
                <c:pt idx="1">
                  <c:v>-6.1999999999999957</c:v>
                </c:pt>
                <c:pt idx="2">
                  <c:v>-2.8000000000000043</c:v>
                </c:pt>
                <c:pt idx="3">
                  <c:v>1</c:v>
                </c:pt>
                <c:pt idx="4">
                  <c:v>-3.2999999999999972</c:v>
                </c:pt>
                <c:pt idx="5">
                  <c:v>0.10000000000000142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081-4A87-ABD5-733A07B096DD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star"/>
            <c:size val="9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2.7777777777777863E-2"/>
                  <c:y val="7.9999999999999918E-2"/>
                </c:manualLayout>
              </c:layout>
              <c:tx>
                <c:rich>
                  <a:bodyPr/>
                  <a:lstStyle/>
                  <a:p>
                    <a:fld id="{31825997-0801-484F-940C-F943E98D3091}" type="YVALUE">
                      <a:rPr lang="en-US" altLang="ja-JP" sz="700"/>
                      <a:pPr/>
                      <a:t>[Y 値]</a:t>
                    </a:fld>
                    <a:endParaRPr lang="ja-JP" alt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5081-4A87-ABD5-733A07B096DD}"/>
                </c:ext>
              </c:extLst>
            </c:dLbl>
            <c:spPr>
              <a:noFill/>
              <a:ln>
                <a:solidFill>
                  <a:srgbClr val="FF0000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rgbClr val="FF0000"/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'S4.4'!$F$10</c:f>
              <c:numCache>
                <c:formatCode>General</c:formatCode>
                <c:ptCount val="1"/>
                <c:pt idx="0">
                  <c:v>0.5</c:v>
                </c:pt>
              </c:numCache>
            </c:numRef>
          </c:xVal>
          <c:yVal>
            <c:numRef>
              <c:f>'S4.4'!$D$10</c:f>
              <c:numCache>
                <c:formatCode>0.00_ </c:formatCode>
                <c:ptCount val="1"/>
                <c:pt idx="0">
                  <c:v>-2.6333333333333315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081-4A87-ABD5-733A07B096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5338280"/>
        <c:axId val="605334320"/>
      </c:scatterChart>
      <c:valAx>
        <c:axId val="605338280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rgbClr val="FF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noFill/>
                <a:latin typeface="+mn-lt"/>
                <a:ea typeface="+mn-ea"/>
                <a:cs typeface="+mn-cs"/>
              </a:defRPr>
            </a:pPr>
            <a:endParaRPr lang="ja-JP"/>
          </a:p>
        </c:txPr>
        <c:crossAx val="605334320"/>
        <c:crosses val="autoZero"/>
        <c:crossBetween val="midCat"/>
      </c:valAx>
      <c:valAx>
        <c:axId val="605334320"/>
        <c:scaling>
          <c:orientation val="minMax"/>
          <c:min val="-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個別処置効果</a:t>
                </a:r>
                <a:r>
                  <a:rPr lang="en-US" altLang="ja-JP"/>
                  <a:t>(kg)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 alt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05338280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323673082531352"/>
          <c:y val="9.7777777777777783E-2"/>
          <c:w val="0.71583734324876058"/>
          <c:h val="0.6960153980752406"/>
        </c:manualLayout>
      </c:layout>
      <c:lineChart>
        <c:grouping val="standard"/>
        <c:varyColors val="0"/>
        <c:ser>
          <c:idx val="0"/>
          <c:order val="0"/>
          <c:tx>
            <c:v>対策なし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'S4.6.6'!$B$4:$B$15</c:f>
              <c:numCache>
                <c:formatCode>m/d;@</c:formatCode>
                <c:ptCount val="12"/>
                <c:pt idx="0">
                  <c:v>45507</c:v>
                </c:pt>
                <c:pt idx="1">
                  <c:v>45508</c:v>
                </c:pt>
                <c:pt idx="2">
                  <c:v>45509</c:v>
                </c:pt>
                <c:pt idx="3">
                  <c:v>45510</c:v>
                </c:pt>
                <c:pt idx="4">
                  <c:v>45511</c:v>
                </c:pt>
                <c:pt idx="5">
                  <c:v>45512</c:v>
                </c:pt>
                <c:pt idx="6">
                  <c:v>45513</c:v>
                </c:pt>
                <c:pt idx="7">
                  <c:v>45514</c:v>
                </c:pt>
                <c:pt idx="8">
                  <c:v>45515</c:v>
                </c:pt>
                <c:pt idx="9">
                  <c:v>45516</c:v>
                </c:pt>
                <c:pt idx="10">
                  <c:v>45517</c:v>
                </c:pt>
                <c:pt idx="11">
                  <c:v>45518</c:v>
                </c:pt>
              </c:numCache>
            </c:numRef>
          </c:cat>
          <c:val>
            <c:numRef>
              <c:f>'S4.6.6'!$C$4:$C$10</c:f>
              <c:numCache>
                <c:formatCode>General</c:formatCode>
                <c:ptCount val="7"/>
                <c:pt idx="0">
                  <c:v>33540</c:v>
                </c:pt>
                <c:pt idx="1">
                  <c:v>34670</c:v>
                </c:pt>
                <c:pt idx="2">
                  <c:v>36350</c:v>
                </c:pt>
                <c:pt idx="3">
                  <c:v>36340</c:v>
                </c:pt>
                <c:pt idx="4">
                  <c:v>39490</c:v>
                </c:pt>
                <c:pt idx="5">
                  <c:v>38670</c:v>
                </c:pt>
                <c:pt idx="6">
                  <c:v>39760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62B-43A2-98B2-EE7F664F7E08}"/>
            </c:ext>
          </c:extLst>
        </c:ser>
        <c:ser>
          <c:idx val="2"/>
          <c:order val="1"/>
          <c:tx>
            <c:v>対策あり</c:v>
          </c:tx>
          <c:spPr>
            <a:ln w="28575" cap="rnd">
              <a:solidFill>
                <a:schemeClr val="accent1"/>
              </a:solidFill>
              <a:prstDash val="sysDot"/>
              <a:round/>
            </a:ln>
            <a:effectLst/>
          </c:spPr>
          <c:marker>
            <c:symbol val="triang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prstDash val="sysDash"/>
              </a:ln>
              <a:effectLst/>
            </c:spPr>
          </c:marker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1-762B-43A2-98B2-EE7F664F7E08}"/>
              </c:ext>
            </c:extLst>
          </c:dPt>
          <c:cat>
            <c:numRef>
              <c:f>'S4.6.6'!$B$4:$B$15</c:f>
              <c:numCache>
                <c:formatCode>m/d;@</c:formatCode>
                <c:ptCount val="12"/>
                <c:pt idx="0">
                  <c:v>45507</c:v>
                </c:pt>
                <c:pt idx="1">
                  <c:v>45508</c:v>
                </c:pt>
                <c:pt idx="2">
                  <c:v>45509</c:v>
                </c:pt>
                <c:pt idx="3">
                  <c:v>45510</c:v>
                </c:pt>
                <c:pt idx="4">
                  <c:v>45511</c:v>
                </c:pt>
                <c:pt idx="5">
                  <c:v>45512</c:v>
                </c:pt>
                <c:pt idx="6">
                  <c:v>45513</c:v>
                </c:pt>
                <c:pt idx="7">
                  <c:v>45514</c:v>
                </c:pt>
                <c:pt idx="8">
                  <c:v>45515</c:v>
                </c:pt>
                <c:pt idx="9">
                  <c:v>45516</c:v>
                </c:pt>
                <c:pt idx="10">
                  <c:v>45517</c:v>
                </c:pt>
                <c:pt idx="11">
                  <c:v>45518</c:v>
                </c:pt>
              </c:numCache>
            </c:numRef>
          </c:cat>
          <c:val>
            <c:numRef>
              <c:f>'S4.6.6'!$D$4:$D$15</c:f>
              <c:numCache>
                <c:formatCode>General</c:formatCode>
                <c:ptCount val="12"/>
                <c:pt idx="6">
                  <c:v>39760</c:v>
                </c:pt>
                <c:pt idx="7">
                  <c:v>46010</c:v>
                </c:pt>
                <c:pt idx="8">
                  <c:v>49510</c:v>
                </c:pt>
                <c:pt idx="9">
                  <c:v>55500</c:v>
                </c:pt>
                <c:pt idx="10">
                  <c:v>60930</c:v>
                </c:pt>
                <c:pt idx="11">
                  <c:v>63000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62B-43A2-98B2-EE7F664F7E08}"/>
            </c:ext>
          </c:extLst>
        </c:ser>
        <c:ser>
          <c:idx val="1"/>
          <c:order val="2"/>
          <c:tx>
            <c:v>対策なし（予想）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'S4.6.6'!$E$4:$E$15</c:f>
              <c:numCache>
                <c:formatCode>General</c:formatCode>
                <c:ptCount val="12"/>
                <c:pt idx="6">
                  <c:v>39760</c:v>
                </c:pt>
                <c:pt idx="7" formatCode="0.00_ ">
                  <c:v>37288.720000000001</c:v>
                </c:pt>
                <c:pt idx="8" formatCode="0.00_ ">
                  <c:v>35681.440000000002</c:v>
                </c:pt>
                <c:pt idx="9" formatCode="0.00_ ">
                  <c:v>38092.36</c:v>
                </c:pt>
                <c:pt idx="10" formatCode="0.00_ ">
                  <c:v>42110.559999999998</c:v>
                </c:pt>
                <c:pt idx="11" formatCode="0.00_ ">
                  <c:v>38896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62B-43A2-98B2-EE7F664F7E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3382344"/>
        <c:axId val="673382704"/>
      </c:lineChart>
      <c:dateAx>
        <c:axId val="673382344"/>
        <c:scaling>
          <c:orientation val="minMax"/>
        </c:scaling>
        <c:delete val="0"/>
        <c:axPos val="b"/>
        <c:numFmt formatCode="m/d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73382704"/>
        <c:crosses val="autoZero"/>
        <c:auto val="1"/>
        <c:lblOffset val="100"/>
        <c:baseTimeUnit val="days"/>
      </c:dateAx>
      <c:valAx>
        <c:axId val="673382704"/>
        <c:scaling>
          <c:orientation val="minMax"/>
          <c:min val="3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売上（円）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73382344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0.25306712433536188"/>
          <c:y val="2.909726999018955E-2"/>
          <c:w val="0.50509351591289164"/>
          <c:h val="0.32648904500400316"/>
        </c:manualLayout>
      </c:layout>
      <c:overlay val="1"/>
      <c:spPr>
        <a:solidFill>
          <a:schemeClr val="bg2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/>
  </c:chart>
  <c:spPr>
    <a:ln>
      <a:solidFill>
        <a:schemeClr val="bg2"/>
      </a:solidFill>
    </a:ln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9122922134733157"/>
          <c:y val="9.7777777777777783E-2"/>
          <c:w val="0.54358559346748325"/>
          <c:h val="0.61841539807524071"/>
        </c:manualLayout>
      </c:layout>
      <c:scatterChart>
        <c:scatterStyle val="lineMarker"/>
        <c:varyColors val="0"/>
        <c:ser>
          <c:idx val="0"/>
          <c:order val="0"/>
          <c:tx>
            <c:v>対策なし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forward val="1"/>
            <c:backward val="1"/>
            <c:dispRSqr val="0"/>
            <c:dispEq val="0"/>
          </c:trendline>
          <c:xVal>
            <c:numRef>
              <c:f>'S4.6.6'!$F$4:$F$10</c:f>
              <c:numCache>
                <c:formatCode>General</c:formatCode>
                <c:ptCount val="7"/>
                <c:pt idx="0">
                  <c:v>25.9</c:v>
                </c:pt>
                <c:pt idx="1">
                  <c:v>26.2</c:v>
                </c:pt>
                <c:pt idx="2">
                  <c:v>25.9</c:v>
                </c:pt>
                <c:pt idx="3">
                  <c:v>27.1</c:v>
                </c:pt>
                <c:pt idx="4">
                  <c:v>27.5</c:v>
                </c:pt>
                <c:pt idx="5">
                  <c:v>27.6</c:v>
                </c:pt>
                <c:pt idx="6">
                  <c:v>27.5</c:v>
                </c:pt>
              </c:numCache>
            </c:numRef>
          </c:xVal>
          <c:yVal>
            <c:numRef>
              <c:f>'S4.6.6'!$C$4:$C$10</c:f>
              <c:numCache>
                <c:formatCode>General</c:formatCode>
                <c:ptCount val="7"/>
                <c:pt idx="0">
                  <c:v>33540</c:v>
                </c:pt>
                <c:pt idx="1">
                  <c:v>34670</c:v>
                </c:pt>
                <c:pt idx="2">
                  <c:v>36350</c:v>
                </c:pt>
                <c:pt idx="3">
                  <c:v>36340</c:v>
                </c:pt>
                <c:pt idx="4">
                  <c:v>39490</c:v>
                </c:pt>
                <c:pt idx="5">
                  <c:v>38670</c:v>
                </c:pt>
                <c:pt idx="6">
                  <c:v>39760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0A2-4BF5-85C3-2D64A7A025F3}"/>
            </c:ext>
          </c:extLst>
        </c:ser>
        <c:ser>
          <c:idx val="1"/>
          <c:order val="1"/>
          <c:tx>
            <c:v>対策あり</c:v>
          </c:tx>
          <c:spPr>
            <a:ln w="19050">
              <a:noFill/>
            </a:ln>
          </c:spPr>
          <c:marker>
            <c:symbol val="triangle"/>
            <c:size val="6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xVal>
            <c:numRef>
              <c:f>'S4.6.6'!$F$11:$F$15</c:f>
              <c:numCache>
                <c:formatCode>General</c:formatCode>
                <c:ptCount val="5"/>
                <c:pt idx="0">
                  <c:v>26.9</c:v>
                </c:pt>
                <c:pt idx="1">
                  <c:v>26.3</c:v>
                </c:pt>
                <c:pt idx="2">
                  <c:v>27.2</c:v>
                </c:pt>
                <c:pt idx="3">
                  <c:v>28.7</c:v>
                </c:pt>
                <c:pt idx="4">
                  <c:v>27.5</c:v>
                </c:pt>
              </c:numCache>
            </c:numRef>
          </c:xVal>
          <c:yVal>
            <c:numRef>
              <c:f>'S4.6.6'!$D$11:$D$15</c:f>
              <c:numCache>
                <c:formatCode>General</c:formatCode>
                <c:ptCount val="5"/>
                <c:pt idx="0">
                  <c:v>46010</c:v>
                </c:pt>
                <c:pt idx="1">
                  <c:v>49510</c:v>
                </c:pt>
                <c:pt idx="2">
                  <c:v>55500</c:v>
                </c:pt>
                <c:pt idx="3">
                  <c:v>60930</c:v>
                </c:pt>
                <c:pt idx="4">
                  <c:v>63000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0A2-4BF5-85C3-2D64A7A025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1271952"/>
        <c:axId val="891272672"/>
      </c:scatterChart>
      <c:valAx>
        <c:axId val="891271952"/>
        <c:scaling>
          <c:orientation val="minMax"/>
          <c:min val="2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気温（℃）</a:t>
                </a:r>
              </a:p>
            </c:rich>
          </c:tx>
          <c:layout>
            <c:manualLayout>
              <c:xMode val="edge"/>
              <c:yMode val="edge"/>
              <c:x val="0.47769806551958788"/>
              <c:y val="0.82462222222222226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91272672"/>
        <c:crosses val="autoZero"/>
        <c:crossBetween val="midCat"/>
        <c:majorUnit val="1"/>
      </c:valAx>
      <c:valAx>
        <c:axId val="891272672"/>
        <c:scaling>
          <c:orientation val="minMax"/>
          <c:max val="70000"/>
          <c:min val="3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売上（円）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91271952"/>
        <c:crosses val="autoZero"/>
        <c:crossBetween val="midCat"/>
      </c:valAx>
    </c:plotArea>
    <c:legend>
      <c:legendPos val="r"/>
      <c:legendEntry>
        <c:idx val="2"/>
        <c:delete val="1"/>
      </c:legendEntry>
      <c:layout>
        <c:manualLayout>
          <c:xMode val="edge"/>
          <c:yMode val="edge"/>
          <c:x val="1.2687372411781894E-2"/>
          <c:y val="0.78136482939632546"/>
          <c:w val="0.3386719895468055"/>
          <c:h val="0.21413753280839895"/>
        </c:manualLayout>
      </c:layout>
      <c:overlay val="1"/>
      <c:spPr>
        <a:solidFill>
          <a:schemeClr val="bg1">
            <a:lumMod val="85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/>
  </c:chart>
  <c:spPr>
    <a:ln>
      <a:solidFill>
        <a:schemeClr val="bg1">
          <a:lumMod val="85000"/>
        </a:schemeClr>
      </a:solidFill>
    </a:ln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323673082531352"/>
          <c:y val="9.7777777777777783E-2"/>
          <c:w val="0.71583734324876058"/>
          <c:h val="0.6960153980752406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'S4.6.6'!$B$4:$B$15</c:f>
              <c:numCache>
                <c:formatCode>m/d;@</c:formatCode>
                <c:ptCount val="12"/>
                <c:pt idx="0">
                  <c:v>45507</c:v>
                </c:pt>
                <c:pt idx="1">
                  <c:v>45508</c:v>
                </c:pt>
                <c:pt idx="2">
                  <c:v>45509</c:v>
                </c:pt>
                <c:pt idx="3">
                  <c:v>45510</c:v>
                </c:pt>
                <c:pt idx="4">
                  <c:v>45511</c:v>
                </c:pt>
                <c:pt idx="5">
                  <c:v>45512</c:v>
                </c:pt>
                <c:pt idx="6">
                  <c:v>45513</c:v>
                </c:pt>
                <c:pt idx="7">
                  <c:v>45514</c:v>
                </c:pt>
                <c:pt idx="8">
                  <c:v>45515</c:v>
                </c:pt>
                <c:pt idx="9">
                  <c:v>45516</c:v>
                </c:pt>
                <c:pt idx="10">
                  <c:v>45517</c:v>
                </c:pt>
                <c:pt idx="11">
                  <c:v>45518</c:v>
                </c:pt>
              </c:numCache>
            </c:numRef>
          </c:cat>
          <c:val>
            <c:numRef>
              <c:f>'S4.6.6'!$F$4:$F$15</c:f>
              <c:numCache>
                <c:formatCode>General</c:formatCode>
                <c:ptCount val="12"/>
                <c:pt idx="0">
                  <c:v>25.9</c:v>
                </c:pt>
                <c:pt idx="1">
                  <c:v>26.2</c:v>
                </c:pt>
                <c:pt idx="2">
                  <c:v>25.9</c:v>
                </c:pt>
                <c:pt idx="3">
                  <c:v>27.1</c:v>
                </c:pt>
                <c:pt idx="4">
                  <c:v>27.5</c:v>
                </c:pt>
                <c:pt idx="5">
                  <c:v>27.6</c:v>
                </c:pt>
                <c:pt idx="6">
                  <c:v>27.5</c:v>
                </c:pt>
                <c:pt idx="7">
                  <c:v>26.9</c:v>
                </c:pt>
                <c:pt idx="8">
                  <c:v>26.3</c:v>
                </c:pt>
                <c:pt idx="9">
                  <c:v>27.2</c:v>
                </c:pt>
                <c:pt idx="10">
                  <c:v>28.7</c:v>
                </c:pt>
                <c:pt idx="11">
                  <c:v>27.5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D59-405A-BBBD-6606DA13B0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3382344"/>
        <c:axId val="673382704"/>
      </c:lineChart>
      <c:dateAx>
        <c:axId val="673382344"/>
        <c:scaling>
          <c:orientation val="minMax"/>
        </c:scaling>
        <c:delete val="0"/>
        <c:axPos val="b"/>
        <c:numFmt formatCode="m/d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73382704"/>
        <c:crosses val="autoZero"/>
        <c:auto val="1"/>
        <c:lblOffset val="100"/>
        <c:baseTimeUnit val="days"/>
      </c:dateAx>
      <c:valAx>
        <c:axId val="673382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気温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733823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9122922134733157"/>
          <c:y val="9.7777777777777783E-2"/>
          <c:w val="0.54358559346748325"/>
          <c:h val="0.61841539807524071"/>
        </c:manualLayout>
      </c:layout>
      <c:scatterChart>
        <c:scatterStyle val="lineMarker"/>
        <c:varyColors val="0"/>
        <c:ser>
          <c:idx val="0"/>
          <c:order val="0"/>
          <c:tx>
            <c:v>対策なし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forward val="1"/>
            <c:backward val="1"/>
            <c:dispRSqr val="0"/>
            <c:dispEq val="1"/>
            <c:trendlineLbl>
              <c:layout>
                <c:manualLayout>
                  <c:x val="9.4250251428851767E-2"/>
                  <c:y val="-0.3411829785015683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'S4.6.6'!$F$4:$F$10</c:f>
              <c:numCache>
                <c:formatCode>General</c:formatCode>
                <c:ptCount val="7"/>
                <c:pt idx="0">
                  <c:v>25.9</c:v>
                </c:pt>
                <c:pt idx="1">
                  <c:v>26.2</c:v>
                </c:pt>
                <c:pt idx="2">
                  <c:v>25.9</c:v>
                </c:pt>
                <c:pt idx="3">
                  <c:v>27.1</c:v>
                </c:pt>
                <c:pt idx="4">
                  <c:v>27.5</c:v>
                </c:pt>
                <c:pt idx="5">
                  <c:v>27.6</c:v>
                </c:pt>
                <c:pt idx="6">
                  <c:v>27.5</c:v>
                </c:pt>
              </c:numCache>
            </c:numRef>
          </c:xVal>
          <c:yVal>
            <c:numRef>
              <c:f>'S4.6.6'!$C$4:$C$10</c:f>
              <c:numCache>
                <c:formatCode>General</c:formatCode>
                <c:ptCount val="7"/>
                <c:pt idx="0">
                  <c:v>33540</c:v>
                </c:pt>
                <c:pt idx="1">
                  <c:v>34670</c:v>
                </c:pt>
                <c:pt idx="2">
                  <c:v>36350</c:v>
                </c:pt>
                <c:pt idx="3">
                  <c:v>36340</c:v>
                </c:pt>
                <c:pt idx="4">
                  <c:v>39490</c:v>
                </c:pt>
                <c:pt idx="5">
                  <c:v>38670</c:v>
                </c:pt>
                <c:pt idx="6">
                  <c:v>39760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A0E-4F76-8F55-A40BDA0EEA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1271952"/>
        <c:axId val="891272672"/>
      </c:scatterChart>
      <c:valAx>
        <c:axId val="891271952"/>
        <c:scaling>
          <c:orientation val="minMax"/>
          <c:min val="2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気温（℃）</a:t>
                </a:r>
              </a:p>
            </c:rich>
          </c:tx>
          <c:layout>
            <c:manualLayout>
              <c:xMode val="edge"/>
              <c:yMode val="edge"/>
              <c:x val="0.47769806551958788"/>
              <c:y val="0.8246222222222222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91272672"/>
        <c:crosses val="autoZero"/>
        <c:crossBetween val="midCat"/>
        <c:majorUnit val="1"/>
      </c:valAx>
      <c:valAx>
        <c:axId val="891272672"/>
        <c:scaling>
          <c:orientation val="minMax"/>
          <c:max val="70000"/>
          <c:min val="3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売上（円）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912719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1.2509437484086174E-2"/>
          <c:y val="0.82580904868548977"/>
          <c:w val="0.33945097359375948"/>
          <c:h val="0.15130212783211353"/>
        </c:manualLayout>
      </c:layout>
      <c:overlay val="1"/>
      <c:spPr>
        <a:solidFill>
          <a:schemeClr val="bg1">
            <a:lumMod val="85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323673082531352"/>
          <c:y val="9.7777777777777783E-2"/>
          <c:w val="0.71583734324876058"/>
          <c:h val="0.6960153980752406"/>
        </c:manualLayout>
      </c:layout>
      <c:lineChart>
        <c:grouping val="standard"/>
        <c:varyColors val="0"/>
        <c:ser>
          <c:idx val="0"/>
          <c:order val="0"/>
          <c:tx>
            <c:v>対策なし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'S4.6.7'!$B$4:$B$15</c:f>
              <c:numCache>
                <c:formatCode>m/d;@</c:formatCode>
                <c:ptCount val="12"/>
                <c:pt idx="0">
                  <c:v>45507</c:v>
                </c:pt>
                <c:pt idx="1">
                  <c:v>45508</c:v>
                </c:pt>
                <c:pt idx="2">
                  <c:v>45509</c:v>
                </c:pt>
                <c:pt idx="3">
                  <c:v>45510</c:v>
                </c:pt>
                <c:pt idx="4">
                  <c:v>45511</c:v>
                </c:pt>
                <c:pt idx="5">
                  <c:v>45512</c:v>
                </c:pt>
                <c:pt idx="6">
                  <c:v>45513</c:v>
                </c:pt>
                <c:pt idx="7">
                  <c:v>45514</c:v>
                </c:pt>
                <c:pt idx="8">
                  <c:v>45515</c:v>
                </c:pt>
                <c:pt idx="9">
                  <c:v>45516</c:v>
                </c:pt>
                <c:pt idx="10">
                  <c:v>45517</c:v>
                </c:pt>
                <c:pt idx="11">
                  <c:v>45518</c:v>
                </c:pt>
              </c:numCache>
            </c:numRef>
          </c:cat>
          <c:val>
            <c:numRef>
              <c:f>'S4.6.7'!$C$4:$C$10</c:f>
              <c:numCache>
                <c:formatCode>General</c:formatCode>
                <c:ptCount val="7"/>
                <c:pt idx="0">
                  <c:v>33540</c:v>
                </c:pt>
                <c:pt idx="1">
                  <c:v>34670</c:v>
                </c:pt>
                <c:pt idx="2">
                  <c:v>36350</c:v>
                </c:pt>
                <c:pt idx="3">
                  <c:v>36340</c:v>
                </c:pt>
                <c:pt idx="4">
                  <c:v>39490</c:v>
                </c:pt>
                <c:pt idx="5">
                  <c:v>38670</c:v>
                </c:pt>
                <c:pt idx="6">
                  <c:v>39760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323-4971-9B3D-7653BC251C15}"/>
            </c:ext>
          </c:extLst>
        </c:ser>
        <c:ser>
          <c:idx val="2"/>
          <c:order val="1"/>
          <c:tx>
            <c:v>対策あり</c:v>
          </c:tx>
          <c:spPr>
            <a:ln w="28575" cap="rnd">
              <a:solidFill>
                <a:schemeClr val="accent1"/>
              </a:solidFill>
              <a:prstDash val="sysDot"/>
              <a:round/>
            </a:ln>
            <a:effectLst/>
          </c:spPr>
          <c:marker>
            <c:symbol val="triang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prstDash val="sysDash"/>
              </a:ln>
              <a:effectLst/>
            </c:spPr>
          </c:marker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1-A323-4971-9B3D-7653BC251C15}"/>
              </c:ext>
            </c:extLst>
          </c:dPt>
          <c:cat>
            <c:numRef>
              <c:f>'S4.6.7'!$B$4:$B$15</c:f>
              <c:numCache>
                <c:formatCode>m/d;@</c:formatCode>
                <c:ptCount val="12"/>
                <c:pt idx="0">
                  <c:v>45507</c:v>
                </c:pt>
                <c:pt idx="1">
                  <c:v>45508</c:v>
                </c:pt>
                <c:pt idx="2">
                  <c:v>45509</c:v>
                </c:pt>
                <c:pt idx="3">
                  <c:v>45510</c:v>
                </c:pt>
                <c:pt idx="4">
                  <c:v>45511</c:v>
                </c:pt>
                <c:pt idx="5">
                  <c:v>45512</c:v>
                </c:pt>
                <c:pt idx="6">
                  <c:v>45513</c:v>
                </c:pt>
                <c:pt idx="7">
                  <c:v>45514</c:v>
                </c:pt>
                <c:pt idx="8">
                  <c:v>45515</c:v>
                </c:pt>
                <c:pt idx="9">
                  <c:v>45516</c:v>
                </c:pt>
                <c:pt idx="10">
                  <c:v>45517</c:v>
                </c:pt>
                <c:pt idx="11">
                  <c:v>45518</c:v>
                </c:pt>
              </c:numCache>
            </c:numRef>
          </c:cat>
          <c:val>
            <c:numRef>
              <c:f>'S4.6.7'!$D$4:$D$15</c:f>
              <c:numCache>
                <c:formatCode>General</c:formatCode>
                <c:ptCount val="12"/>
                <c:pt idx="6">
                  <c:v>39760</c:v>
                </c:pt>
                <c:pt idx="7">
                  <c:v>46010</c:v>
                </c:pt>
                <c:pt idx="8">
                  <c:v>49510</c:v>
                </c:pt>
                <c:pt idx="9">
                  <c:v>55500</c:v>
                </c:pt>
                <c:pt idx="10">
                  <c:v>60930</c:v>
                </c:pt>
                <c:pt idx="11">
                  <c:v>63000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323-4971-9B3D-7653BC251C15}"/>
            </c:ext>
          </c:extLst>
        </c:ser>
        <c:ser>
          <c:idx val="1"/>
          <c:order val="2"/>
          <c:tx>
            <c:v>対策なし（予想）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'S4.6.7'!$E$4:$E$15</c:f>
              <c:numCache>
                <c:formatCode>0_);[Red]\(0\)</c:formatCode>
                <c:ptCount val="12"/>
                <c:pt idx="6">
                  <c:v>39760</c:v>
                </c:pt>
                <c:pt idx="7">
                  <c:v>40935.49</c:v>
                </c:pt>
                <c:pt idx="8">
                  <c:v>41773.93</c:v>
                </c:pt>
                <c:pt idx="9">
                  <c:v>42977.02</c:v>
                </c:pt>
                <c:pt idx="10">
                  <c:v>44325.97</c:v>
                </c:pt>
                <c:pt idx="11">
                  <c:v>45018.55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323-4971-9B3D-7653BC251C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3382344"/>
        <c:axId val="673382704"/>
      </c:lineChart>
      <c:dateAx>
        <c:axId val="673382344"/>
        <c:scaling>
          <c:orientation val="minMax"/>
        </c:scaling>
        <c:delete val="0"/>
        <c:axPos val="b"/>
        <c:numFmt formatCode="m/d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73382704"/>
        <c:crosses val="autoZero"/>
        <c:auto val="1"/>
        <c:lblOffset val="100"/>
        <c:baseTimeUnit val="days"/>
      </c:dateAx>
      <c:valAx>
        <c:axId val="673382704"/>
        <c:scaling>
          <c:orientation val="minMax"/>
          <c:min val="3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売上（円）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73382344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0.25306712433536188"/>
          <c:y val="2.909726999018955E-2"/>
          <c:w val="0.50509351591289164"/>
          <c:h val="0.32648904500400316"/>
        </c:manualLayout>
      </c:layout>
      <c:overlay val="1"/>
      <c:spPr>
        <a:solidFill>
          <a:schemeClr val="bg2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/>
  </c:chart>
  <c:spPr>
    <a:ln>
      <a:solidFill>
        <a:schemeClr val="bg2"/>
      </a:solidFill>
    </a:ln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542675221152912"/>
          <c:y val="6.222222222222222E-2"/>
          <c:w val="0.69938806260328568"/>
          <c:h val="0.65508101487314074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'S5.6.5'!$A$2:$A$32</c:f>
              <c:numCache>
                <c:formatCode>0.0_ </c:formatCode>
                <c:ptCount val="31"/>
                <c:pt idx="0">
                  <c:v>4.5</c:v>
                </c:pt>
                <c:pt idx="1">
                  <c:v>7.9</c:v>
                </c:pt>
                <c:pt idx="2">
                  <c:v>8.5</c:v>
                </c:pt>
                <c:pt idx="3">
                  <c:v>8.9</c:v>
                </c:pt>
                <c:pt idx="4">
                  <c:v>9.1</c:v>
                </c:pt>
                <c:pt idx="5">
                  <c:v>11.7</c:v>
                </c:pt>
                <c:pt idx="6">
                  <c:v>13.8</c:v>
                </c:pt>
                <c:pt idx="7">
                  <c:v>16.8</c:v>
                </c:pt>
                <c:pt idx="8">
                  <c:v>18.2</c:v>
                </c:pt>
                <c:pt idx="9">
                  <c:v>18.7</c:v>
                </c:pt>
                <c:pt idx="10">
                  <c:v>18.899999999999999</c:v>
                </c:pt>
                <c:pt idx="11">
                  <c:v>19.3</c:v>
                </c:pt>
                <c:pt idx="12">
                  <c:v>21.7</c:v>
                </c:pt>
                <c:pt idx="13">
                  <c:v>22.3</c:v>
                </c:pt>
                <c:pt idx="14">
                  <c:v>23.4</c:v>
                </c:pt>
                <c:pt idx="15">
                  <c:v>24.1</c:v>
                </c:pt>
                <c:pt idx="16">
                  <c:v>28.8</c:v>
                </c:pt>
                <c:pt idx="17">
                  <c:v>29.7</c:v>
                </c:pt>
                <c:pt idx="18">
                  <c:v>31.6</c:v>
                </c:pt>
                <c:pt idx="19">
                  <c:v>32.799999999999997</c:v>
                </c:pt>
                <c:pt idx="20">
                  <c:v>34.4</c:v>
                </c:pt>
                <c:pt idx="21">
                  <c:v>38</c:v>
                </c:pt>
                <c:pt idx="22">
                  <c:v>40</c:v>
                </c:pt>
                <c:pt idx="23">
                  <c:v>42.8</c:v>
                </c:pt>
                <c:pt idx="24">
                  <c:v>47.5</c:v>
                </c:pt>
                <c:pt idx="25">
                  <c:v>55.8</c:v>
                </c:pt>
                <c:pt idx="26">
                  <c:v>56.9</c:v>
                </c:pt>
                <c:pt idx="27">
                  <c:v>58.1</c:v>
                </c:pt>
                <c:pt idx="28">
                  <c:v>58.2</c:v>
                </c:pt>
                <c:pt idx="29">
                  <c:v>62.2</c:v>
                </c:pt>
                <c:pt idx="30">
                  <c:v>65.900000000000006</c:v>
                </c:pt>
              </c:numCache>
            </c:numRef>
          </c:xVal>
          <c:yVal>
            <c:numRef>
              <c:f>'S5.6.5'!$B$2:$B$32</c:f>
              <c:numCache>
                <c:formatCode>General</c:formatCode>
                <c:ptCount val="31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2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3</c:v>
                </c:pt>
                <c:pt idx="21">
                  <c:v>0</c:v>
                </c:pt>
                <c:pt idx="22">
                  <c:v>6</c:v>
                </c:pt>
                <c:pt idx="23">
                  <c:v>16</c:v>
                </c:pt>
                <c:pt idx="24">
                  <c:v>4</c:v>
                </c:pt>
                <c:pt idx="25">
                  <c:v>16</c:v>
                </c:pt>
                <c:pt idx="26">
                  <c:v>59</c:v>
                </c:pt>
                <c:pt idx="27">
                  <c:v>5</c:v>
                </c:pt>
                <c:pt idx="28">
                  <c:v>43</c:v>
                </c:pt>
                <c:pt idx="29">
                  <c:v>21</c:v>
                </c:pt>
                <c:pt idx="30">
                  <c:v>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C0A-4125-9248-C22790FE75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328920"/>
        <c:axId val="681334320"/>
      </c:scatterChart>
      <c:valAx>
        <c:axId val="681328920"/>
        <c:scaling>
          <c:orientation val="minMax"/>
          <c:max val="7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温度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81334320"/>
        <c:crosses val="autoZero"/>
        <c:crossBetween val="midCat"/>
        <c:majorUnit val="10"/>
      </c:valAx>
      <c:valAx>
        <c:axId val="681334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キズ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81328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36983571498007"/>
          <c:y val="6.222222222222222E-2"/>
          <c:w val="0.76111645766501412"/>
          <c:h val="0.65508101487314074"/>
        </c:manualLayout>
      </c:layout>
      <c:scatterChart>
        <c:scatterStyle val="lineMarker"/>
        <c:varyColors val="0"/>
        <c:ser>
          <c:idx val="0"/>
          <c:order val="0"/>
          <c:tx>
            <c:v>結果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'S7.3'!$A$2:$A$20</c:f>
              <c:numCache>
                <c:formatCode>0.0_ </c:formatCode>
                <c:ptCount val="19"/>
                <c:pt idx="0">
                  <c:v>28.4</c:v>
                </c:pt>
                <c:pt idx="1">
                  <c:v>29.3</c:v>
                </c:pt>
                <c:pt idx="2">
                  <c:v>29.6</c:v>
                </c:pt>
                <c:pt idx="3">
                  <c:v>32.5</c:v>
                </c:pt>
                <c:pt idx="4">
                  <c:v>35.299999999999997</c:v>
                </c:pt>
                <c:pt idx="5">
                  <c:v>38.299999999999997</c:v>
                </c:pt>
                <c:pt idx="6">
                  <c:v>39.799999999999997</c:v>
                </c:pt>
                <c:pt idx="7">
                  <c:v>43</c:v>
                </c:pt>
                <c:pt idx="8">
                  <c:v>44</c:v>
                </c:pt>
                <c:pt idx="9">
                  <c:v>47</c:v>
                </c:pt>
                <c:pt idx="10">
                  <c:v>48.3</c:v>
                </c:pt>
                <c:pt idx="11">
                  <c:v>48.6</c:v>
                </c:pt>
                <c:pt idx="12">
                  <c:v>48.9</c:v>
                </c:pt>
                <c:pt idx="13">
                  <c:v>55</c:v>
                </c:pt>
                <c:pt idx="14">
                  <c:v>62.2</c:v>
                </c:pt>
                <c:pt idx="15">
                  <c:v>64.2</c:v>
                </c:pt>
                <c:pt idx="16">
                  <c:v>70.3</c:v>
                </c:pt>
                <c:pt idx="17">
                  <c:v>71.3</c:v>
                </c:pt>
                <c:pt idx="18">
                  <c:v>79</c:v>
                </c:pt>
              </c:numCache>
            </c:numRef>
          </c:xVal>
          <c:yVal>
            <c:numRef>
              <c:f>'S7.3'!$C$2:$C$20</c:f>
              <c:numCache>
                <c:formatCode>General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485-40FA-8E43-836CBD649656}"/>
            </c:ext>
          </c:extLst>
        </c:ser>
        <c:ser>
          <c:idx val="1"/>
          <c:order val="1"/>
          <c:tx>
            <c:v>推定値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'S7.3'!$A$2:$A$20</c:f>
              <c:numCache>
                <c:formatCode>0.0_ </c:formatCode>
                <c:ptCount val="19"/>
                <c:pt idx="0">
                  <c:v>28.4</c:v>
                </c:pt>
                <c:pt idx="1">
                  <c:v>29.3</c:v>
                </c:pt>
                <c:pt idx="2">
                  <c:v>29.6</c:v>
                </c:pt>
                <c:pt idx="3">
                  <c:v>32.5</c:v>
                </c:pt>
                <c:pt idx="4">
                  <c:v>35.299999999999997</c:v>
                </c:pt>
                <c:pt idx="5">
                  <c:v>38.299999999999997</c:v>
                </c:pt>
                <c:pt idx="6">
                  <c:v>39.799999999999997</c:v>
                </c:pt>
                <c:pt idx="7">
                  <c:v>43</c:v>
                </c:pt>
                <c:pt idx="8">
                  <c:v>44</c:v>
                </c:pt>
                <c:pt idx="9">
                  <c:v>47</c:v>
                </c:pt>
                <c:pt idx="10">
                  <c:v>48.3</c:v>
                </c:pt>
                <c:pt idx="11">
                  <c:v>48.6</c:v>
                </c:pt>
                <c:pt idx="12">
                  <c:v>48.9</c:v>
                </c:pt>
                <c:pt idx="13">
                  <c:v>55</c:v>
                </c:pt>
                <c:pt idx="14">
                  <c:v>62.2</c:v>
                </c:pt>
                <c:pt idx="15">
                  <c:v>64.2</c:v>
                </c:pt>
                <c:pt idx="16">
                  <c:v>70.3</c:v>
                </c:pt>
                <c:pt idx="17">
                  <c:v>71.3</c:v>
                </c:pt>
                <c:pt idx="18">
                  <c:v>79</c:v>
                </c:pt>
              </c:numCache>
            </c:numRef>
          </c:xVal>
          <c:yVal>
            <c:numRef>
              <c:f>'S7.3'!$D$2:$D$20</c:f>
              <c:numCache>
                <c:formatCode>General</c:formatCode>
                <c:ptCount val="19"/>
                <c:pt idx="0">
                  <c:v>8.8524164297122971E-3</c:v>
                </c:pt>
                <c:pt idx="1">
                  <c:v>1.0786777637564098E-2</c:v>
                </c:pt>
                <c:pt idx="2">
                  <c:v>1.1520261917239498E-2</c:v>
                </c:pt>
                <c:pt idx="3">
                  <c:v>2.1690404595374437E-2</c:v>
                </c:pt>
                <c:pt idx="4">
                  <c:v>3.9618756921959111E-2</c:v>
                </c:pt>
                <c:pt idx="5">
                  <c:v>7.4278829673596933E-2</c:v>
                </c:pt>
                <c:pt idx="6">
                  <c:v>0.10064242532488028</c:v>
                </c:pt>
                <c:pt idx="7">
                  <c:v>0.18535580467678381</c:v>
                </c:pt>
                <c:pt idx="8">
                  <c:v>0.22119534753619269</c:v>
                </c:pt>
                <c:pt idx="9">
                  <c:v>0.35584745225922898</c:v>
                </c:pt>
                <c:pt idx="10">
                  <c:v>0.42430018266831476</c:v>
                </c:pt>
                <c:pt idx="11">
                  <c:v>0.44062716428275001</c:v>
                </c:pt>
                <c:pt idx="12">
                  <c:v>0.4570835912904212</c:v>
                </c:pt>
                <c:pt idx="13">
                  <c:v>0.76506431109825035</c:v>
                </c:pt>
                <c:pt idx="14">
                  <c:v>0.94143794402422121</c:v>
                </c:pt>
                <c:pt idx="15">
                  <c:v>0.96161110315672105</c:v>
                </c:pt>
                <c:pt idx="16">
                  <c:v>0.98978447908225675</c:v>
                </c:pt>
                <c:pt idx="17">
                  <c:v>0.99179960856016125</c:v>
                </c:pt>
                <c:pt idx="18">
                  <c:v>0.99850314738280566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485-40FA-8E43-836CBD6496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328920"/>
        <c:axId val="681334320"/>
      </c:scatterChart>
      <c:valAx>
        <c:axId val="681328920"/>
        <c:scaling>
          <c:orientation val="minMax"/>
          <c:max val="80"/>
          <c:min val="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薬の量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81334320"/>
        <c:crosses val="autoZero"/>
        <c:crossBetween val="midCat"/>
        <c:majorUnit val="10"/>
      </c:valAx>
      <c:valAx>
        <c:axId val="68133432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結果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81328920"/>
        <c:crosses val="autoZero"/>
        <c:crossBetween val="midCat"/>
        <c:majorUnit val="1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056790773079429"/>
          <c:y val="0.41444339457567803"/>
          <c:w val="0.38691353705971032"/>
          <c:h val="0.2122232720909886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4398075240594927"/>
          <c:y val="0.13388906386701663"/>
          <c:w val="0.54626613337041519"/>
          <c:h val="0.66301592300962375"/>
        </c:manualLayout>
      </c:layout>
      <c:scatterChart>
        <c:scatterStyle val="lineMarker"/>
        <c:varyColors val="0"/>
        <c:ser>
          <c:idx val="0"/>
          <c:order val="0"/>
          <c:tx>
            <c:v>治らない</c:v>
          </c:tx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'S7.6.2'!$F$2:$F$12</c:f>
              <c:numCache>
                <c:formatCode>General</c:formatCode>
                <c:ptCount val="11"/>
                <c:pt idx="0">
                  <c:v>7.4130223568774222E-6</c:v>
                </c:pt>
                <c:pt idx="1">
                  <c:v>1.1891010018168169E-6</c:v>
                </c:pt>
                <c:pt idx="2">
                  <c:v>3.2780225329325153E-5</c:v>
                </c:pt>
                <c:pt idx="3">
                  <c:v>0.27288100482448957</c:v>
                </c:pt>
                <c:pt idx="4">
                  <c:v>6.9063367263675431E-4</c:v>
                </c:pt>
                <c:pt idx="5">
                  <c:v>1.4524551641525481E-6</c:v>
                </c:pt>
                <c:pt idx="6">
                  <c:v>3.6204279114234926E-2</c:v>
                </c:pt>
                <c:pt idx="7">
                  <c:v>0.38477367135451229</c:v>
                </c:pt>
                <c:pt idx="8">
                  <c:v>0.38517344632045369</c:v>
                </c:pt>
                <c:pt idx="9">
                  <c:v>1.0642135189017958E-4</c:v>
                </c:pt>
                <c:pt idx="10">
                  <c:v>3.4747942205976567E-5</c:v>
                </c:pt>
              </c:numCache>
            </c:numRef>
          </c:xVal>
          <c:yVal>
            <c:numRef>
              <c:f>'S7.6.2'!$H$2:$H$12</c:f>
              <c:numCache>
                <c:formatCode>0.0_ </c:formatCode>
                <c:ptCount val="11"/>
                <c:pt idx="0">
                  <c:v>-3.2492387443839732</c:v>
                </c:pt>
                <c:pt idx="1">
                  <c:v>-0.92355222006250415</c:v>
                </c:pt>
                <c:pt idx="2">
                  <c:v>-2.7143087834911768</c:v>
                </c:pt>
                <c:pt idx="3">
                  <c:v>2.6546792725467583</c:v>
                </c:pt>
                <c:pt idx="4">
                  <c:v>-6.6473089553639397E-2</c:v>
                </c:pt>
                <c:pt idx="5">
                  <c:v>0.98722047714908001</c:v>
                </c:pt>
                <c:pt idx="6">
                  <c:v>5.9196055993447061</c:v>
                </c:pt>
                <c:pt idx="7">
                  <c:v>4.7098613215447216</c:v>
                </c:pt>
                <c:pt idx="8">
                  <c:v>6.9964719834456304</c:v>
                </c:pt>
                <c:pt idx="9">
                  <c:v>6.4772534960362123</c:v>
                </c:pt>
                <c:pt idx="10">
                  <c:v>12.736125008362691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7DE-430C-B12C-A2249242FD20}"/>
            </c:ext>
          </c:extLst>
        </c:ser>
        <c:ser>
          <c:idx val="1"/>
          <c:order val="1"/>
          <c:tx>
            <c:v>治った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'S7.6.2'!$F$13:$F$20</c:f>
              <c:numCache>
                <c:formatCode>General</c:formatCode>
                <c:ptCount val="8"/>
                <c:pt idx="0">
                  <c:v>0.21500449950582695</c:v>
                </c:pt>
                <c:pt idx="1">
                  <c:v>0.70569766641615506</c:v>
                </c:pt>
                <c:pt idx="2">
                  <c:v>0.999378299303054</c:v>
                </c:pt>
                <c:pt idx="3">
                  <c:v>0.99999732864395285</c:v>
                </c:pt>
                <c:pt idx="4">
                  <c:v>0.99999792629918061</c:v>
                </c:pt>
                <c:pt idx="5">
                  <c:v>0.99999990678449802</c:v>
                </c:pt>
                <c:pt idx="6">
                  <c:v>0.99999431546760775</c:v>
                </c:pt>
                <c:pt idx="7">
                  <c:v>0.99999973345711846</c:v>
                </c:pt>
              </c:numCache>
            </c:numRef>
          </c:xVal>
          <c:yVal>
            <c:numRef>
              <c:f>'S7.6.2'!$H$13:$H$20</c:f>
              <c:numCache>
                <c:formatCode>0.0_ </c:formatCode>
                <c:ptCount val="8"/>
                <c:pt idx="0">
                  <c:v>1.8236040471659436</c:v>
                </c:pt>
                <c:pt idx="1">
                  <c:v>8.4515502873671977</c:v>
                </c:pt>
                <c:pt idx="2">
                  <c:v>8.7806820938492081</c:v>
                </c:pt>
                <c:pt idx="3">
                  <c:v>10.051073808450624</c:v>
                </c:pt>
                <c:pt idx="4">
                  <c:v>11.989751195308855</c:v>
                </c:pt>
                <c:pt idx="5">
                  <c:v>10.2581484813673</c:v>
                </c:pt>
                <c:pt idx="6">
                  <c:v>13.20176161484487</c:v>
                </c:pt>
                <c:pt idx="7">
                  <c:v>18.54531083301562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7DE-430C-B12C-A2249242FD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2425632"/>
        <c:axId val="1002428512"/>
      </c:scatterChart>
      <c:valAx>
        <c:axId val="1002425632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p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6484033245844267"/>
              <c:y val="0.86042484689413812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02428512"/>
        <c:crosses val="autoZero"/>
        <c:crossBetween val="midCat"/>
        <c:majorUnit val="1"/>
      </c:valAx>
      <c:valAx>
        <c:axId val="1002428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血圧差</a:t>
                </a:r>
                <a:r>
                  <a:rPr lang="en-US" altLang="ja-JP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(mmHG)</a:t>
                </a:r>
                <a:endParaRPr lang="ja-JP" altLang="en-US"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0242563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500169064058445"/>
          <c:y val="8.8336221727158548E-3"/>
          <c:w val="0.84068822977488866"/>
          <c:h val="0.1051718341782384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323673082531352"/>
          <c:y val="9.7777777777777783E-2"/>
          <c:w val="0.71583734324876058"/>
          <c:h val="0.6960153980752406"/>
        </c:manualLayout>
      </c:layout>
      <c:lineChart>
        <c:grouping val="standard"/>
        <c:varyColors val="0"/>
        <c:ser>
          <c:idx val="0"/>
          <c:order val="0"/>
          <c:tx>
            <c:v>A　対策なし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'S4.6.4'!$B$2:$B$13</c:f>
              <c:numCache>
                <c:formatCode>m/d;@</c:formatCode>
                <c:ptCount val="12"/>
                <c:pt idx="0">
                  <c:v>45507</c:v>
                </c:pt>
                <c:pt idx="1">
                  <c:v>45508</c:v>
                </c:pt>
                <c:pt idx="2">
                  <c:v>45509</c:v>
                </c:pt>
                <c:pt idx="3">
                  <c:v>45510</c:v>
                </c:pt>
                <c:pt idx="4">
                  <c:v>45511</c:v>
                </c:pt>
                <c:pt idx="5">
                  <c:v>45512</c:v>
                </c:pt>
                <c:pt idx="6">
                  <c:v>45513</c:v>
                </c:pt>
                <c:pt idx="7">
                  <c:v>45514</c:v>
                </c:pt>
                <c:pt idx="8">
                  <c:v>45515</c:v>
                </c:pt>
                <c:pt idx="9">
                  <c:v>45516</c:v>
                </c:pt>
                <c:pt idx="10">
                  <c:v>45517</c:v>
                </c:pt>
                <c:pt idx="11">
                  <c:v>45518</c:v>
                </c:pt>
              </c:numCache>
            </c:numRef>
          </c:cat>
          <c:val>
            <c:numRef>
              <c:f>'S4.6.4'!$C$2:$C$13</c:f>
              <c:numCache>
                <c:formatCode>General</c:formatCode>
                <c:ptCount val="12"/>
                <c:pt idx="0">
                  <c:v>33540</c:v>
                </c:pt>
                <c:pt idx="1">
                  <c:v>34670</c:v>
                </c:pt>
                <c:pt idx="2">
                  <c:v>36350</c:v>
                </c:pt>
                <c:pt idx="3">
                  <c:v>36340</c:v>
                </c:pt>
                <c:pt idx="4">
                  <c:v>39490</c:v>
                </c:pt>
                <c:pt idx="5">
                  <c:v>38670</c:v>
                </c:pt>
                <c:pt idx="6">
                  <c:v>39760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D64-41E5-9C93-3A4054FF6078}"/>
            </c:ext>
          </c:extLst>
        </c:ser>
        <c:ser>
          <c:idx val="2"/>
          <c:order val="1"/>
          <c:tx>
            <c:v>A　対策あり</c:v>
          </c:tx>
          <c:spPr>
            <a:ln w="28575" cap="rnd">
              <a:solidFill>
                <a:schemeClr val="accent1"/>
              </a:solidFill>
              <a:prstDash val="sysDot"/>
              <a:round/>
            </a:ln>
            <a:effectLst/>
          </c:spPr>
          <c:marker>
            <c:symbol val="triang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prstDash val="sysDash"/>
              </a:ln>
              <a:effectLst/>
            </c:spPr>
          </c:marker>
          <c:val>
            <c:numRef>
              <c:f>'S4.6.4'!$D$2:$D$13</c:f>
              <c:numCache>
                <c:formatCode>General</c:formatCode>
                <c:ptCount val="12"/>
                <c:pt idx="6">
                  <c:v>39760</c:v>
                </c:pt>
                <c:pt idx="7">
                  <c:v>46010</c:v>
                </c:pt>
                <c:pt idx="8">
                  <c:v>49510</c:v>
                </c:pt>
                <c:pt idx="9">
                  <c:v>55500</c:v>
                </c:pt>
                <c:pt idx="10">
                  <c:v>60930</c:v>
                </c:pt>
                <c:pt idx="11">
                  <c:v>63000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D64-41E5-9C93-3A4054FF6078}"/>
            </c:ext>
          </c:extLst>
        </c:ser>
        <c:ser>
          <c:idx val="1"/>
          <c:order val="2"/>
          <c:tx>
            <c:v>B　対策なし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'S4.6.4'!$B$2:$B$13</c:f>
              <c:numCache>
                <c:formatCode>m/d;@</c:formatCode>
                <c:ptCount val="12"/>
                <c:pt idx="0">
                  <c:v>45507</c:v>
                </c:pt>
                <c:pt idx="1">
                  <c:v>45508</c:v>
                </c:pt>
                <c:pt idx="2">
                  <c:v>45509</c:v>
                </c:pt>
                <c:pt idx="3">
                  <c:v>45510</c:v>
                </c:pt>
                <c:pt idx="4">
                  <c:v>45511</c:v>
                </c:pt>
                <c:pt idx="5">
                  <c:v>45512</c:v>
                </c:pt>
                <c:pt idx="6">
                  <c:v>45513</c:v>
                </c:pt>
                <c:pt idx="7">
                  <c:v>45514</c:v>
                </c:pt>
                <c:pt idx="8">
                  <c:v>45515</c:v>
                </c:pt>
                <c:pt idx="9">
                  <c:v>45516</c:v>
                </c:pt>
                <c:pt idx="10">
                  <c:v>45517</c:v>
                </c:pt>
                <c:pt idx="11">
                  <c:v>45518</c:v>
                </c:pt>
              </c:numCache>
            </c:numRef>
          </c:cat>
          <c:val>
            <c:numRef>
              <c:f>'S4.6.4'!$E$2:$E$13</c:f>
              <c:numCache>
                <c:formatCode>General</c:formatCode>
                <c:ptCount val="12"/>
                <c:pt idx="0">
                  <c:v>35630</c:v>
                </c:pt>
                <c:pt idx="1">
                  <c:v>35080</c:v>
                </c:pt>
                <c:pt idx="2">
                  <c:v>35690</c:v>
                </c:pt>
                <c:pt idx="3">
                  <c:v>38360</c:v>
                </c:pt>
                <c:pt idx="4">
                  <c:v>37770</c:v>
                </c:pt>
                <c:pt idx="5">
                  <c:v>40480</c:v>
                </c:pt>
                <c:pt idx="6">
                  <c:v>40490</c:v>
                </c:pt>
                <c:pt idx="7">
                  <c:v>41130</c:v>
                </c:pt>
                <c:pt idx="8">
                  <c:v>44830</c:v>
                </c:pt>
                <c:pt idx="9">
                  <c:v>44110</c:v>
                </c:pt>
                <c:pt idx="10">
                  <c:v>45340</c:v>
                </c:pt>
                <c:pt idx="11">
                  <c:v>43480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D64-41E5-9C93-3A4054FF60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3382344"/>
        <c:axId val="673382704"/>
      </c:lineChart>
      <c:dateAx>
        <c:axId val="673382344"/>
        <c:scaling>
          <c:orientation val="minMax"/>
        </c:scaling>
        <c:delete val="0"/>
        <c:axPos val="b"/>
        <c:numFmt formatCode="m/d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73382704"/>
        <c:crosses val="autoZero"/>
        <c:auto val="1"/>
        <c:lblOffset val="100"/>
        <c:baseTimeUnit val="days"/>
      </c:dateAx>
      <c:valAx>
        <c:axId val="673382704"/>
        <c:scaling>
          <c:orientation val="minMax"/>
          <c:min val="3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売上（円）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73382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22053514144065325"/>
          <c:y val="4.6998425196850394E-2"/>
          <c:w val="0.4214397280795143"/>
          <c:h val="0.30858809013393251"/>
        </c:manualLayout>
      </c:layout>
      <c:overlay val="1"/>
      <c:spPr>
        <a:solidFill>
          <a:schemeClr val="bg2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4249599008457276"/>
          <c:y val="9.7777777777777783E-2"/>
          <c:w val="0.70657808398950139"/>
          <c:h val="0.6960153980752406"/>
        </c:manualLayout>
      </c:layout>
      <c:lineChart>
        <c:grouping val="standard"/>
        <c:varyColors val="0"/>
        <c:ser>
          <c:idx val="0"/>
          <c:order val="0"/>
          <c:tx>
            <c:v>A　対策なし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'S4.6.4'!$B$2:$B$13</c:f>
              <c:numCache>
                <c:formatCode>m/d;@</c:formatCode>
                <c:ptCount val="12"/>
                <c:pt idx="0">
                  <c:v>45507</c:v>
                </c:pt>
                <c:pt idx="1">
                  <c:v>45508</c:v>
                </c:pt>
                <c:pt idx="2">
                  <c:v>45509</c:v>
                </c:pt>
                <c:pt idx="3">
                  <c:v>45510</c:v>
                </c:pt>
                <c:pt idx="4">
                  <c:v>45511</c:v>
                </c:pt>
                <c:pt idx="5">
                  <c:v>45512</c:v>
                </c:pt>
                <c:pt idx="6">
                  <c:v>45513</c:v>
                </c:pt>
                <c:pt idx="7">
                  <c:v>45514</c:v>
                </c:pt>
                <c:pt idx="8">
                  <c:v>45515</c:v>
                </c:pt>
                <c:pt idx="9">
                  <c:v>45516</c:v>
                </c:pt>
                <c:pt idx="10">
                  <c:v>45517</c:v>
                </c:pt>
                <c:pt idx="11">
                  <c:v>45518</c:v>
                </c:pt>
              </c:numCache>
            </c:numRef>
          </c:cat>
          <c:val>
            <c:numRef>
              <c:f>'S4.6.4'!$C$2:$C$13</c:f>
              <c:numCache>
                <c:formatCode>General</c:formatCode>
                <c:ptCount val="12"/>
                <c:pt idx="0">
                  <c:v>33540</c:v>
                </c:pt>
                <c:pt idx="1">
                  <c:v>34670</c:v>
                </c:pt>
                <c:pt idx="2">
                  <c:v>36350</c:v>
                </c:pt>
                <c:pt idx="3">
                  <c:v>36340</c:v>
                </c:pt>
                <c:pt idx="4">
                  <c:v>39490</c:v>
                </c:pt>
                <c:pt idx="5">
                  <c:v>38670</c:v>
                </c:pt>
                <c:pt idx="6">
                  <c:v>39760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4B6-4A51-BB10-C2A8368A06B2}"/>
            </c:ext>
          </c:extLst>
        </c:ser>
        <c:ser>
          <c:idx val="1"/>
          <c:order val="1"/>
          <c:tx>
            <c:v>A　対策あり</c:v>
          </c:tx>
          <c:spPr>
            <a:ln w="28575" cap="rnd">
              <a:solidFill>
                <a:schemeClr val="accent1"/>
              </a:solidFill>
              <a:prstDash val="sysDot"/>
              <a:round/>
            </a:ln>
            <a:effectLst/>
          </c:spPr>
          <c:marker>
            <c:symbol val="triang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'S4.6.4'!$D$2:$D$13</c:f>
              <c:numCache>
                <c:formatCode>General</c:formatCode>
                <c:ptCount val="12"/>
                <c:pt idx="6">
                  <c:v>39760</c:v>
                </c:pt>
                <c:pt idx="7">
                  <c:v>46010</c:v>
                </c:pt>
                <c:pt idx="8">
                  <c:v>49510</c:v>
                </c:pt>
                <c:pt idx="9">
                  <c:v>55500</c:v>
                </c:pt>
                <c:pt idx="10">
                  <c:v>60930</c:v>
                </c:pt>
                <c:pt idx="11">
                  <c:v>63000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4B6-4A51-BB10-C2A8368A06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3382344"/>
        <c:axId val="673382704"/>
      </c:lineChart>
      <c:dateAx>
        <c:axId val="673382344"/>
        <c:scaling>
          <c:orientation val="minMax"/>
        </c:scaling>
        <c:delete val="0"/>
        <c:axPos val="b"/>
        <c:numFmt formatCode="m/d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73382704"/>
        <c:crosses val="autoZero"/>
        <c:auto val="1"/>
        <c:lblOffset val="100"/>
        <c:baseTimeUnit val="days"/>
      </c:dateAx>
      <c:valAx>
        <c:axId val="673382704"/>
        <c:scaling>
          <c:orientation val="minMax"/>
          <c:min val="3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売上（円）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73382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24831291921843102"/>
          <c:y val="3.810953630796151E-2"/>
          <c:w val="0.44026638857056982"/>
          <c:h val="0.24402456416799531"/>
        </c:manualLayout>
      </c:layout>
      <c:overlay val="1"/>
      <c:spPr>
        <a:solidFill>
          <a:schemeClr val="bg2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786636045494314"/>
          <c:y val="9.777784621371563E-2"/>
          <c:w val="0.71120771361913093"/>
          <c:h val="0.7485403900105464"/>
        </c:manualLayout>
      </c:layout>
      <c:lineChart>
        <c:grouping val="standard"/>
        <c:varyColors val="0"/>
        <c:ser>
          <c:idx val="0"/>
          <c:order val="0"/>
          <c:tx>
            <c:v>A　対策なし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'S4.6.4'!$B$2:$B$13</c:f>
              <c:numCache>
                <c:formatCode>m/d;@</c:formatCode>
                <c:ptCount val="12"/>
                <c:pt idx="0">
                  <c:v>45507</c:v>
                </c:pt>
                <c:pt idx="1">
                  <c:v>45508</c:v>
                </c:pt>
                <c:pt idx="2">
                  <c:v>45509</c:v>
                </c:pt>
                <c:pt idx="3">
                  <c:v>45510</c:v>
                </c:pt>
                <c:pt idx="4">
                  <c:v>45511</c:v>
                </c:pt>
                <c:pt idx="5">
                  <c:v>45512</c:v>
                </c:pt>
                <c:pt idx="6">
                  <c:v>45513</c:v>
                </c:pt>
                <c:pt idx="7">
                  <c:v>45514</c:v>
                </c:pt>
                <c:pt idx="8">
                  <c:v>45515</c:v>
                </c:pt>
                <c:pt idx="9">
                  <c:v>45516</c:v>
                </c:pt>
                <c:pt idx="10">
                  <c:v>45517</c:v>
                </c:pt>
                <c:pt idx="11">
                  <c:v>45518</c:v>
                </c:pt>
              </c:numCache>
            </c:numRef>
          </c:cat>
          <c:val>
            <c:numRef>
              <c:f>'S4.6.4'!$C$2:$C$13</c:f>
              <c:numCache>
                <c:formatCode>General</c:formatCode>
                <c:ptCount val="12"/>
                <c:pt idx="0">
                  <c:v>33540</c:v>
                </c:pt>
                <c:pt idx="1">
                  <c:v>34670</c:v>
                </c:pt>
                <c:pt idx="2">
                  <c:v>36350</c:v>
                </c:pt>
                <c:pt idx="3">
                  <c:v>36340</c:v>
                </c:pt>
                <c:pt idx="4">
                  <c:v>39490</c:v>
                </c:pt>
                <c:pt idx="5">
                  <c:v>38670</c:v>
                </c:pt>
                <c:pt idx="6">
                  <c:v>39760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FF1-45FC-A5E9-09CBA61C477B}"/>
            </c:ext>
          </c:extLst>
        </c:ser>
        <c:ser>
          <c:idx val="4"/>
          <c:order val="1"/>
          <c:tx>
            <c:v>A　対策あり</c:v>
          </c:tx>
          <c:spPr>
            <a:ln w="28575" cap="rnd">
              <a:solidFill>
                <a:schemeClr val="accent1"/>
              </a:solidFill>
              <a:prstDash val="sysDot"/>
              <a:round/>
            </a:ln>
            <a:effectLst/>
          </c:spPr>
          <c:marker>
            <c:symbol val="triang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'S4.6.4'!$D$2:$D$13</c:f>
              <c:numCache>
                <c:formatCode>General</c:formatCode>
                <c:ptCount val="12"/>
                <c:pt idx="6">
                  <c:v>39760</c:v>
                </c:pt>
                <c:pt idx="7">
                  <c:v>46010</c:v>
                </c:pt>
                <c:pt idx="8">
                  <c:v>49510</c:v>
                </c:pt>
                <c:pt idx="9">
                  <c:v>55500</c:v>
                </c:pt>
                <c:pt idx="10">
                  <c:v>60930</c:v>
                </c:pt>
                <c:pt idx="11">
                  <c:v>63000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FF1-45FC-A5E9-09CBA61C477B}"/>
            </c:ext>
          </c:extLst>
        </c:ser>
        <c:ser>
          <c:idx val="1"/>
          <c:order val="2"/>
          <c:tx>
            <c:v>B1　対策なし</c:v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  <a:effectLst/>
            </c:spPr>
          </c:marker>
          <c:cat>
            <c:numRef>
              <c:f>'S4.6.4'!$B$2:$B$13</c:f>
              <c:numCache>
                <c:formatCode>m/d;@</c:formatCode>
                <c:ptCount val="12"/>
                <c:pt idx="0">
                  <c:v>45507</c:v>
                </c:pt>
                <c:pt idx="1">
                  <c:v>45508</c:v>
                </c:pt>
                <c:pt idx="2">
                  <c:v>45509</c:v>
                </c:pt>
                <c:pt idx="3">
                  <c:v>45510</c:v>
                </c:pt>
                <c:pt idx="4">
                  <c:v>45511</c:v>
                </c:pt>
                <c:pt idx="5">
                  <c:v>45512</c:v>
                </c:pt>
                <c:pt idx="6">
                  <c:v>45513</c:v>
                </c:pt>
                <c:pt idx="7">
                  <c:v>45514</c:v>
                </c:pt>
                <c:pt idx="8">
                  <c:v>45515</c:v>
                </c:pt>
                <c:pt idx="9">
                  <c:v>45516</c:v>
                </c:pt>
                <c:pt idx="10">
                  <c:v>45517</c:v>
                </c:pt>
                <c:pt idx="11">
                  <c:v>45518</c:v>
                </c:pt>
              </c:numCache>
            </c:numRef>
          </c:cat>
          <c:val>
            <c:numRef>
              <c:f>'S4.6.4'!$E$2:$E$13</c:f>
              <c:numCache>
                <c:formatCode>General</c:formatCode>
                <c:ptCount val="12"/>
                <c:pt idx="0">
                  <c:v>35630</c:v>
                </c:pt>
                <c:pt idx="1">
                  <c:v>35080</c:v>
                </c:pt>
                <c:pt idx="2">
                  <c:v>35690</c:v>
                </c:pt>
                <c:pt idx="3">
                  <c:v>38360</c:v>
                </c:pt>
                <c:pt idx="4">
                  <c:v>37770</c:v>
                </c:pt>
                <c:pt idx="5">
                  <c:v>40480</c:v>
                </c:pt>
                <c:pt idx="6">
                  <c:v>40490</c:v>
                </c:pt>
                <c:pt idx="7">
                  <c:v>41130</c:v>
                </c:pt>
                <c:pt idx="8">
                  <c:v>44830</c:v>
                </c:pt>
                <c:pt idx="9">
                  <c:v>44110</c:v>
                </c:pt>
                <c:pt idx="10">
                  <c:v>45340</c:v>
                </c:pt>
                <c:pt idx="11">
                  <c:v>43480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FF1-45FC-A5E9-09CBA61C477B}"/>
            </c:ext>
          </c:extLst>
        </c:ser>
        <c:ser>
          <c:idx val="2"/>
          <c:order val="3"/>
          <c:tx>
            <c:v>B2　対策なし</c:v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12700">
                <a:solidFill>
                  <a:schemeClr val="accent3"/>
                </a:solidFill>
              </a:ln>
              <a:effectLst/>
            </c:spPr>
          </c:marker>
          <c:val>
            <c:numRef>
              <c:f>'S4.6.4'!$F$2:$F$13</c:f>
              <c:numCache>
                <c:formatCode>General</c:formatCode>
                <c:ptCount val="12"/>
                <c:pt idx="0">
                  <c:v>36750</c:v>
                </c:pt>
                <c:pt idx="1">
                  <c:v>34020</c:v>
                </c:pt>
                <c:pt idx="2">
                  <c:v>35570</c:v>
                </c:pt>
                <c:pt idx="3">
                  <c:v>39680</c:v>
                </c:pt>
                <c:pt idx="4">
                  <c:v>37650</c:v>
                </c:pt>
                <c:pt idx="5">
                  <c:v>37660</c:v>
                </c:pt>
                <c:pt idx="6">
                  <c:v>36900</c:v>
                </c:pt>
                <c:pt idx="7">
                  <c:v>38200</c:v>
                </c:pt>
                <c:pt idx="8">
                  <c:v>45030</c:v>
                </c:pt>
                <c:pt idx="9">
                  <c:v>44740</c:v>
                </c:pt>
                <c:pt idx="10">
                  <c:v>45990</c:v>
                </c:pt>
                <c:pt idx="11">
                  <c:v>46580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FF1-45FC-A5E9-09CBA61C477B}"/>
            </c:ext>
          </c:extLst>
        </c:ser>
        <c:ser>
          <c:idx val="3"/>
          <c:order val="4"/>
          <c:tx>
            <c:v>B3　対策なし</c:v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  <a:effectLst/>
            </c:spPr>
          </c:marker>
          <c:val>
            <c:numRef>
              <c:f>'S4.6.4'!$G$2:$G$13</c:f>
              <c:numCache>
                <c:formatCode>General</c:formatCode>
                <c:ptCount val="12"/>
                <c:pt idx="0">
                  <c:v>39640</c:v>
                </c:pt>
                <c:pt idx="1">
                  <c:v>33700</c:v>
                </c:pt>
                <c:pt idx="2">
                  <c:v>37050</c:v>
                </c:pt>
                <c:pt idx="3">
                  <c:v>35680</c:v>
                </c:pt>
                <c:pt idx="4">
                  <c:v>36290</c:v>
                </c:pt>
                <c:pt idx="5">
                  <c:v>41870</c:v>
                </c:pt>
                <c:pt idx="6">
                  <c:v>39290</c:v>
                </c:pt>
                <c:pt idx="7">
                  <c:v>40700</c:v>
                </c:pt>
                <c:pt idx="8">
                  <c:v>47330</c:v>
                </c:pt>
                <c:pt idx="9">
                  <c:v>46160</c:v>
                </c:pt>
                <c:pt idx="10">
                  <c:v>45110</c:v>
                </c:pt>
                <c:pt idx="11">
                  <c:v>45420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FF1-45FC-A5E9-09CBA61C47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3382344"/>
        <c:axId val="673382704"/>
      </c:lineChart>
      <c:dateAx>
        <c:axId val="673382344"/>
        <c:scaling>
          <c:orientation val="minMax"/>
        </c:scaling>
        <c:delete val="0"/>
        <c:axPos val="b"/>
        <c:numFmt formatCode="m/d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73382704"/>
        <c:crosses val="autoZero"/>
        <c:auto val="1"/>
        <c:lblOffset val="1"/>
        <c:baseTimeUnit val="days"/>
        <c:majorUnit val="2"/>
      </c:dateAx>
      <c:valAx>
        <c:axId val="673382704"/>
        <c:scaling>
          <c:orientation val="minMax"/>
          <c:min val="3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売上（円）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73382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22645158938466026"/>
          <c:y val="1.1687847200592967E-2"/>
          <c:w val="0.40986916875716672"/>
          <c:h val="0.47382490194591687"/>
        </c:manualLayout>
      </c:layout>
      <c:overlay val="1"/>
      <c:spPr>
        <a:solidFill>
          <a:schemeClr val="bg2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4126162195827211"/>
          <c:y val="9.7777777777777783E-2"/>
          <c:w val="0.70902086391743402"/>
          <c:h val="0.6960153980752406"/>
        </c:manualLayout>
      </c:layout>
      <c:lineChart>
        <c:grouping val="standard"/>
        <c:varyColors val="0"/>
        <c:ser>
          <c:idx val="0"/>
          <c:order val="0"/>
          <c:tx>
            <c:v>A　対策なし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'S4.6.4'!$B$2:$B$13</c:f>
              <c:numCache>
                <c:formatCode>m/d;@</c:formatCode>
                <c:ptCount val="12"/>
                <c:pt idx="0">
                  <c:v>45507</c:v>
                </c:pt>
                <c:pt idx="1">
                  <c:v>45508</c:v>
                </c:pt>
                <c:pt idx="2">
                  <c:v>45509</c:v>
                </c:pt>
                <c:pt idx="3">
                  <c:v>45510</c:v>
                </c:pt>
                <c:pt idx="4">
                  <c:v>45511</c:v>
                </c:pt>
                <c:pt idx="5">
                  <c:v>45512</c:v>
                </c:pt>
                <c:pt idx="6">
                  <c:v>45513</c:v>
                </c:pt>
                <c:pt idx="7">
                  <c:v>45514</c:v>
                </c:pt>
                <c:pt idx="8">
                  <c:v>45515</c:v>
                </c:pt>
                <c:pt idx="9">
                  <c:v>45516</c:v>
                </c:pt>
                <c:pt idx="10">
                  <c:v>45517</c:v>
                </c:pt>
                <c:pt idx="11">
                  <c:v>45518</c:v>
                </c:pt>
              </c:numCache>
            </c:numRef>
          </c:cat>
          <c:val>
            <c:numRef>
              <c:f>'S4.6.4'!$C$2:$C$13</c:f>
              <c:numCache>
                <c:formatCode>General</c:formatCode>
                <c:ptCount val="12"/>
                <c:pt idx="0">
                  <c:v>33540</c:v>
                </c:pt>
                <c:pt idx="1">
                  <c:v>34670</c:v>
                </c:pt>
                <c:pt idx="2">
                  <c:v>36350</c:v>
                </c:pt>
                <c:pt idx="3">
                  <c:v>36340</c:v>
                </c:pt>
                <c:pt idx="4">
                  <c:v>39490</c:v>
                </c:pt>
                <c:pt idx="5">
                  <c:v>38670</c:v>
                </c:pt>
                <c:pt idx="6">
                  <c:v>39760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B50-4DDB-B132-5110A9C56F4F}"/>
            </c:ext>
          </c:extLst>
        </c:ser>
        <c:ser>
          <c:idx val="2"/>
          <c:order val="1"/>
          <c:tx>
            <c:v>A　対策あり</c:v>
          </c:tx>
          <c:spPr>
            <a:ln w="28575" cap="rnd">
              <a:solidFill>
                <a:schemeClr val="accent1"/>
              </a:solidFill>
              <a:prstDash val="sysDot"/>
              <a:round/>
            </a:ln>
            <a:effectLst/>
          </c:spPr>
          <c:marker>
            <c:symbol val="triang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'S4.6.4'!$D$2:$D$13</c:f>
              <c:numCache>
                <c:formatCode>General</c:formatCode>
                <c:ptCount val="12"/>
                <c:pt idx="6">
                  <c:v>39760</c:v>
                </c:pt>
                <c:pt idx="7">
                  <c:v>46010</c:v>
                </c:pt>
                <c:pt idx="8">
                  <c:v>49510</c:v>
                </c:pt>
                <c:pt idx="9">
                  <c:v>55500</c:v>
                </c:pt>
                <c:pt idx="10">
                  <c:v>60930</c:v>
                </c:pt>
                <c:pt idx="11">
                  <c:v>63000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B50-4DDB-B132-5110A9C56F4F}"/>
            </c:ext>
          </c:extLst>
        </c:ser>
        <c:ser>
          <c:idx val="1"/>
          <c:order val="2"/>
          <c:tx>
            <c:v>B平均　対策なし</c:v>
          </c:tx>
          <c:spPr>
            <a:ln w="12700" cap="flat" cmpd="sng" algn="ctr">
              <a:solidFill>
                <a:schemeClr val="accent6">
                  <a:shade val="15000"/>
                </a:schemeClr>
              </a:solidFill>
              <a:prstDash val="solid"/>
              <a:miter lim="800000"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12700" cap="flat" cmpd="sng" algn="ctr">
                <a:solidFill>
                  <a:schemeClr val="accent6">
                    <a:shade val="15000"/>
                  </a:schemeClr>
                </a:solidFill>
                <a:prstDash val="solid"/>
                <a:miter lim="800000"/>
              </a:ln>
              <a:effectLst/>
            </c:spPr>
          </c:marker>
          <c:cat>
            <c:numRef>
              <c:f>'S4.6.4'!$B$2:$B$13</c:f>
              <c:numCache>
                <c:formatCode>m/d;@</c:formatCode>
                <c:ptCount val="12"/>
                <c:pt idx="0">
                  <c:v>45507</c:v>
                </c:pt>
                <c:pt idx="1">
                  <c:v>45508</c:v>
                </c:pt>
                <c:pt idx="2">
                  <c:v>45509</c:v>
                </c:pt>
                <c:pt idx="3">
                  <c:v>45510</c:v>
                </c:pt>
                <c:pt idx="4">
                  <c:v>45511</c:v>
                </c:pt>
                <c:pt idx="5">
                  <c:v>45512</c:v>
                </c:pt>
                <c:pt idx="6">
                  <c:v>45513</c:v>
                </c:pt>
                <c:pt idx="7">
                  <c:v>45514</c:v>
                </c:pt>
                <c:pt idx="8">
                  <c:v>45515</c:v>
                </c:pt>
                <c:pt idx="9">
                  <c:v>45516</c:v>
                </c:pt>
                <c:pt idx="10">
                  <c:v>45517</c:v>
                </c:pt>
                <c:pt idx="11">
                  <c:v>45518</c:v>
                </c:pt>
              </c:numCache>
            </c:numRef>
          </c:cat>
          <c:val>
            <c:numRef>
              <c:f>'S4.6.4'!$H$2:$H$13</c:f>
              <c:numCache>
                <c:formatCode>General</c:formatCode>
                <c:ptCount val="12"/>
                <c:pt idx="0">
                  <c:v>37340</c:v>
                </c:pt>
                <c:pt idx="1">
                  <c:v>34266.666666666664</c:v>
                </c:pt>
                <c:pt idx="2">
                  <c:v>36103.333333333336</c:v>
                </c:pt>
                <c:pt idx="3">
                  <c:v>37906.666666666664</c:v>
                </c:pt>
                <c:pt idx="4">
                  <c:v>37236.666666666664</c:v>
                </c:pt>
                <c:pt idx="5">
                  <c:v>40003.333333333336</c:v>
                </c:pt>
                <c:pt idx="6">
                  <c:v>38893.333333333336</c:v>
                </c:pt>
                <c:pt idx="7">
                  <c:v>40010</c:v>
                </c:pt>
                <c:pt idx="8">
                  <c:v>45730</c:v>
                </c:pt>
                <c:pt idx="9">
                  <c:v>45003.333333333336</c:v>
                </c:pt>
                <c:pt idx="10">
                  <c:v>45480</c:v>
                </c:pt>
                <c:pt idx="11">
                  <c:v>45160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B50-4DDB-B132-5110A9C56F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3382344"/>
        <c:axId val="673382704"/>
      </c:lineChart>
      <c:dateAx>
        <c:axId val="673382344"/>
        <c:scaling>
          <c:orientation val="minMax"/>
        </c:scaling>
        <c:delete val="0"/>
        <c:axPos val="b"/>
        <c:numFmt formatCode="m/d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73382704"/>
        <c:crosses val="autoZero"/>
        <c:auto val="1"/>
        <c:lblOffset val="100"/>
        <c:baseTimeUnit val="days"/>
      </c:dateAx>
      <c:valAx>
        <c:axId val="673382704"/>
        <c:scaling>
          <c:orientation val="minMax"/>
          <c:min val="3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売上（円）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73382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25358644285968446"/>
          <c:y val="2.9465930018416207E-2"/>
          <c:w val="0.46753965923751056"/>
          <c:h val="0.36124794400699911"/>
        </c:manualLayout>
      </c:layout>
      <c:overlay val="1"/>
      <c:spPr>
        <a:solidFill>
          <a:schemeClr val="bg2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3493308784538145"/>
          <c:y val="9.7777777777777783E-2"/>
          <c:w val="0.58580761437134943"/>
          <c:h val="0.59823762029746286"/>
        </c:manualLayout>
      </c:layout>
      <c:scatterChart>
        <c:scatterStyle val="lineMarker"/>
        <c:varyColors val="0"/>
        <c:ser>
          <c:idx val="0"/>
          <c:order val="0"/>
          <c:tx>
            <c:v>はい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21939837629939549"/>
                  <c:y val="0.3216258967629046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rgbClr val="FF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'S4.6.3'!$A$2:$A$11</c:f>
              <c:numCache>
                <c:formatCode>0.0_);[Red]\(0.0\)</c:formatCode>
                <c:ptCount val="10"/>
                <c:pt idx="0">
                  <c:v>164.7</c:v>
                </c:pt>
                <c:pt idx="1">
                  <c:v>180.7</c:v>
                </c:pt>
                <c:pt idx="2">
                  <c:v>169.5</c:v>
                </c:pt>
                <c:pt idx="3">
                  <c:v>175.4</c:v>
                </c:pt>
                <c:pt idx="4">
                  <c:v>148.9</c:v>
                </c:pt>
                <c:pt idx="5">
                  <c:v>164.4</c:v>
                </c:pt>
                <c:pt idx="6">
                  <c:v>175.6</c:v>
                </c:pt>
                <c:pt idx="7">
                  <c:v>186.2</c:v>
                </c:pt>
                <c:pt idx="8">
                  <c:v>153.9</c:v>
                </c:pt>
                <c:pt idx="9">
                  <c:v>156.19999999999999</c:v>
                </c:pt>
              </c:numCache>
            </c:numRef>
          </c:xVal>
          <c:yVal>
            <c:numRef>
              <c:f>'S4.6.3'!$B$2:$B$11</c:f>
              <c:numCache>
                <c:formatCode>0.0_);[Red]\(0.0\)</c:formatCode>
                <c:ptCount val="10"/>
                <c:pt idx="0">
                  <c:v>55.6</c:v>
                </c:pt>
                <c:pt idx="1">
                  <c:v>70.099999999999994</c:v>
                </c:pt>
                <c:pt idx="2">
                  <c:v>71.5</c:v>
                </c:pt>
                <c:pt idx="3">
                  <c:v>65.599999999999994</c:v>
                </c:pt>
                <c:pt idx="4">
                  <c:v>55.4</c:v>
                </c:pt>
                <c:pt idx="5">
                  <c:v>60.2</c:v>
                </c:pt>
                <c:pt idx="6">
                  <c:v>57.3</c:v>
                </c:pt>
                <c:pt idx="7">
                  <c:v>86.7</c:v>
                </c:pt>
                <c:pt idx="8">
                  <c:v>55.7</c:v>
                </c:pt>
                <c:pt idx="9">
                  <c:v>49.1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5DA-4879-8915-74F3AA8E8862}"/>
            </c:ext>
          </c:extLst>
        </c:ser>
        <c:ser>
          <c:idx val="1"/>
          <c:order val="1"/>
          <c:tx>
            <c:v>いいえ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2"/>
              <c:layout>
                <c:manualLayout>
                  <c:x val="-0.10893891352533745"/>
                  <c:y val="-0.10476877161413475"/>
                </c:manualLayout>
              </c:layout>
              <c:spPr>
                <a:noFill/>
                <a:ln>
                  <a:solidFill>
                    <a:srgbClr val="FF0000"/>
                  </a:solidFill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3824142511649397"/>
                      <c:h val="9.8159080031777493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25DA-4879-8915-74F3AA8E8862}"/>
                </c:ext>
              </c:extLst>
            </c:dLbl>
            <c:spPr>
              <a:noFill/>
              <a:ln>
                <a:solidFill>
                  <a:srgbClr val="FF0000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rgbClr val="FF0000"/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'S4.6.3'!$A$12:$A$21</c:f>
              <c:numCache>
                <c:formatCode>0.0_);[Red]\(0.0\)</c:formatCode>
                <c:ptCount val="10"/>
                <c:pt idx="0">
                  <c:v>158.5</c:v>
                </c:pt>
                <c:pt idx="1">
                  <c:v>166.3</c:v>
                </c:pt>
                <c:pt idx="2">
                  <c:v>179.3</c:v>
                </c:pt>
                <c:pt idx="3">
                  <c:v>170.8</c:v>
                </c:pt>
                <c:pt idx="4">
                  <c:v>161.19999999999999</c:v>
                </c:pt>
                <c:pt idx="5">
                  <c:v>149</c:v>
                </c:pt>
                <c:pt idx="6">
                  <c:v>181.2</c:v>
                </c:pt>
                <c:pt idx="7">
                  <c:v>173</c:v>
                </c:pt>
                <c:pt idx="8">
                  <c:v>171.4</c:v>
                </c:pt>
                <c:pt idx="9">
                  <c:v>166.8</c:v>
                </c:pt>
              </c:numCache>
            </c:numRef>
          </c:xVal>
          <c:yVal>
            <c:numRef>
              <c:f>'S4.6.3'!$B$12:$B$21</c:f>
              <c:numCache>
                <c:formatCode>0.0_);[Red]\(0.0\)</c:formatCode>
                <c:ptCount val="10"/>
                <c:pt idx="0">
                  <c:v>76.3</c:v>
                </c:pt>
                <c:pt idx="1">
                  <c:v>74.400000000000006</c:v>
                </c:pt>
                <c:pt idx="2">
                  <c:v>89.3</c:v>
                </c:pt>
                <c:pt idx="3">
                  <c:v>73.099999999999994</c:v>
                </c:pt>
                <c:pt idx="4">
                  <c:v>65.599999999999994</c:v>
                </c:pt>
                <c:pt idx="5">
                  <c:v>65.099999999999994</c:v>
                </c:pt>
                <c:pt idx="6">
                  <c:v>75</c:v>
                </c:pt>
                <c:pt idx="7">
                  <c:v>80.8</c:v>
                </c:pt>
                <c:pt idx="8">
                  <c:v>75.400000000000006</c:v>
                </c:pt>
                <c:pt idx="9">
                  <c:v>78.8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5DA-4879-8915-74F3AA8E88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941472"/>
        <c:axId val="628942912"/>
      </c:scatterChart>
      <c:valAx>
        <c:axId val="628941472"/>
        <c:scaling>
          <c:orientation val="minMax"/>
          <c:min val="14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身長</a:t>
                </a:r>
                <a:r>
                  <a:rPr lang="en-US" altLang="ja-JP"/>
                  <a:t>(cm)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43369856794914358"/>
              <c:y val="0.8246222222222222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 alt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28942912"/>
        <c:crosses val="autoZero"/>
        <c:crossBetween val="midCat"/>
        <c:majorUnit val="10"/>
      </c:valAx>
      <c:valAx>
        <c:axId val="628942912"/>
        <c:scaling>
          <c:orientation val="minMax"/>
          <c:min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体重</a:t>
                </a:r>
                <a:r>
                  <a:rPr lang="en-US" altLang="ja-JP"/>
                  <a:t>(kg)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 alt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289414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2"/>
        <c:delete val="1"/>
      </c:legendEntry>
      <c:layout>
        <c:manualLayout>
          <c:xMode val="edge"/>
          <c:yMode val="edge"/>
          <c:x val="0"/>
          <c:y val="0.76110796150481186"/>
          <c:w val="0.28086433404507344"/>
          <c:h val="0.2333396325459317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3493292505103528"/>
          <c:y val="4.8822397200349955E-2"/>
          <c:w val="0.58580781568970541"/>
          <c:h val="0.64719300087489062"/>
        </c:manualLayout>
      </c:layout>
      <c:scatterChart>
        <c:scatterStyle val="lineMarker"/>
        <c:varyColors val="0"/>
        <c:ser>
          <c:idx val="0"/>
          <c:order val="0"/>
          <c:tx>
            <c:v>はい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forward val="20"/>
            <c:backward val="20"/>
            <c:dispRSqr val="0"/>
            <c:dispEq val="0"/>
          </c:trendline>
          <c:xVal>
            <c:numRef>
              <c:f>'S4.6.3'!$A$2:$A$11</c:f>
              <c:numCache>
                <c:formatCode>0.0_);[Red]\(0.0\)</c:formatCode>
                <c:ptCount val="10"/>
                <c:pt idx="0">
                  <c:v>164.7</c:v>
                </c:pt>
                <c:pt idx="1">
                  <c:v>180.7</c:v>
                </c:pt>
                <c:pt idx="2">
                  <c:v>169.5</c:v>
                </c:pt>
                <c:pt idx="3">
                  <c:v>175.4</c:v>
                </c:pt>
                <c:pt idx="4">
                  <c:v>148.9</c:v>
                </c:pt>
                <c:pt idx="5">
                  <c:v>164.4</c:v>
                </c:pt>
                <c:pt idx="6">
                  <c:v>175.6</c:v>
                </c:pt>
                <c:pt idx="7">
                  <c:v>186.2</c:v>
                </c:pt>
                <c:pt idx="8">
                  <c:v>153.9</c:v>
                </c:pt>
                <c:pt idx="9">
                  <c:v>156.19999999999999</c:v>
                </c:pt>
              </c:numCache>
            </c:numRef>
          </c:xVal>
          <c:yVal>
            <c:numRef>
              <c:f>'S4.6.3'!$B$2:$B$11</c:f>
              <c:numCache>
                <c:formatCode>0.0_);[Red]\(0.0\)</c:formatCode>
                <c:ptCount val="10"/>
                <c:pt idx="0">
                  <c:v>55.6</c:v>
                </c:pt>
                <c:pt idx="1">
                  <c:v>70.099999999999994</c:v>
                </c:pt>
                <c:pt idx="2">
                  <c:v>71.5</c:v>
                </c:pt>
                <c:pt idx="3">
                  <c:v>65.599999999999994</c:v>
                </c:pt>
                <c:pt idx="4">
                  <c:v>55.4</c:v>
                </c:pt>
                <c:pt idx="5">
                  <c:v>60.2</c:v>
                </c:pt>
                <c:pt idx="6">
                  <c:v>57.3</c:v>
                </c:pt>
                <c:pt idx="7">
                  <c:v>86.7</c:v>
                </c:pt>
                <c:pt idx="8">
                  <c:v>55.7</c:v>
                </c:pt>
                <c:pt idx="9">
                  <c:v>49.1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99E-448B-B430-F1B963DB59F4}"/>
            </c:ext>
          </c:extLst>
        </c:ser>
        <c:ser>
          <c:idx val="1"/>
          <c:order val="1"/>
          <c:tx>
            <c:v>いいえ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forward val="20"/>
            <c:backward val="20"/>
            <c:dispRSqr val="0"/>
            <c:dispEq val="0"/>
          </c:trendline>
          <c:xVal>
            <c:numRef>
              <c:f>'S4.6.3'!$A$12:$A$21</c:f>
              <c:numCache>
                <c:formatCode>0.0_);[Red]\(0.0\)</c:formatCode>
                <c:ptCount val="10"/>
                <c:pt idx="0">
                  <c:v>158.5</c:v>
                </c:pt>
                <c:pt idx="1">
                  <c:v>166.3</c:v>
                </c:pt>
                <c:pt idx="2">
                  <c:v>179.3</c:v>
                </c:pt>
                <c:pt idx="3">
                  <c:v>170.8</c:v>
                </c:pt>
                <c:pt idx="4">
                  <c:v>161.19999999999999</c:v>
                </c:pt>
                <c:pt idx="5">
                  <c:v>149</c:v>
                </c:pt>
                <c:pt idx="6">
                  <c:v>181.2</c:v>
                </c:pt>
                <c:pt idx="7">
                  <c:v>173</c:v>
                </c:pt>
                <c:pt idx="8">
                  <c:v>171.4</c:v>
                </c:pt>
                <c:pt idx="9">
                  <c:v>166.8</c:v>
                </c:pt>
              </c:numCache>
            </c:numRef>
          </c:xVal>
          <c:yVal>
            <c:numRef>
              <c:f>'S4.6.3'!$B$12:$B$21</c:f>
              <c:numCache>
                <c:formatCode>0.0_);[Red]\(0.0\)</c:formatCode>
                <c:ptCount val="10"/>
                <c:pt idx="0">
                  <c:v>76.3</c:v>
                </c:pt>
                <c:pt idx="1">
                  <c:v>74.400000000000006</c:v>
                </c:pt>
                <c:pt idx="2">
                  <c:v>89.3</c:v>
                </c:pt>
                <c:pt idx="3">
                  <c:v>73.099999999999994</c:v>
                </c:pt>
                <c:pt idx="4">
                  <c:v>65.599999999999994</c:v>
                </c:pt>
                <c:pt idx="5">
                  <c:v>65.099999999999994</c:v>
                </c:pt>
                <c:pt idx="6">
                  <c:v>75</c:v>
                </c:pt>
                <c:pt idx="7">
                  <c:v>80.8</c:v>
                </c:pt>
                <c:pt idx="8">
                  <c:v>75.400000000000006</c:v>
                </c:pt>
                <c:pt idx="9">
                  <c:v>78.8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99E-448B-B430-F1B963DB59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941472"/>
        <c:axId val="628942912"/>
      </c:scatterChart>
      <c:valAx>
        <c:axId val="628941472"/>
        <c:scaling>
          <c:orientation val="minMax"/>
          <c:max val="195"/>
          <c:min val="14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身長</a:t>
                </a:r>
                <a:r>
                  <a:rPr lang="en-US" altLang="ja-JP"/>
                  <a:t>(cm)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 alt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28942912"/>
        <c:crosses val="autoZero"/>
        <c:crossBetween val="midCat"/>
        <c:majorUnit val="10"/>
      </c:valAx>
      <c:valAx>
        <c:axId val="628942912"/>
        <c:scaling>
          <c:orientation val="minMax"/>
          <c:min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体重</a:t>
                </a:r>
                <a:r>
                  <a:rPr lang="en-US" altLang="ja-JP"/>
                  <a:t>(kg)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 alt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289414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7.0039856129098003E-4"/>
          <c:y val="0.70555450568678924"/>
          <c:w val="0.28942305822883252"/>
          <c:h val="0.2911132108486439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323673082531352"/>
          <c:y val="9.7777777777777783E-2"/>
          <c:w val="0.71583734324876058"/>
          <c:h val="0.6960153980752406"/>
        </c:manualLayout>
      </c:layout>
      <c:lineChart>
        <c:grouping val="standard"/>
        <c:varyColors val="0"/>
        <c:ser>
          <c:idx val="0"/>
          <c:order val="0"/>
          <c:tx>
            <c:v>対策なし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'S4.6.5'!$B$4:$B$15</c:f>
              <c:numCache>
                <c:formatCode>m/d;@</c:formatCode>
                <c:ptCount val="12"/>
                <c:pt idx="0">
                  <c:v>45507</c:v>
                </c:pt>
                <c:pt idx="1">
                  <c:v>45508</c:v>
                </c:pt>
                <c:pt idx="2">
                  <c:v>45509</c:v>
                </c:pt>
                <c:pt idx="3">
                  <c:v>45510</c:v>
                </c:pt>
                <c:pt idx="4">
                  <c:v>45511</c:v>
                </c:pt>
                <c:pt idx="5">
                  <c:v>45512</c:v>
                </c:pt>
                <c:pt idx="6">
                  <c:v>45513</c:v>
                </c:pt>
                <c:pt idx="7">
                  <c:v>45514</c:v>
                </c:pt>
                <c:pt idx="8">
                  <c:v>45515</c:v>
                </c:pt>
                <c:pt idx="9">
                  <c:v>45516</c:v>
                </c:pt>
                <c:pt idx="10">
                  <c:v>45517</c:v>
                </c:pt>
                <c:pt idx="11">
                  <c:v>45518</c:v>
                </c:pt>
              </c:numCache>
            </c:numRef>
          </c:cat>
          <c:val>
            <c:numRef>
              <c:f>'S4.6.5'!$C$4:$C$10</c:f>
              <c:numCache>
                <c:formatCode>General</c:formatCode>
                <c:ptCount val="7"/>
                <c:pt idx="0">
                  <c:v>33540</c:v>
                </c:pt>
                <c:pt idx="1">
                  <c:v>34670</c:v>
                </c:pt>
                <c:pt idx="2">
                  <c:v>36350</c:v>
                </c:pt>
                <c:pt idx="3">
                  <c:v>36340</c:v>
                </c:pt>
                <c:pt idx="4">
                  <c:v>39490</c:v>
                </c:pt>
                <c:pt idx="5">
                  <c:v>38670</c:v>
                </c:pt>
                <c:pt idx="6">
                  <c:v>39760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76B-4246-A84E-9D1FC3958E09}"/>
            </c:ext>
          </c:extLst>
        </c:ser>
        <c:ser>
          <c:idx val="2"/>
          <c:order val="1"/>
          <c:tx>
            <c:v>対策あり</c:v>
          </c:tx>
          <c:spPr>
            <a:ln w="28575" cap="rnd">
              <a:solidFill>
                <a:schemeClr val="accent1"/>
              </a:solidFill>
              <a:prstDash val="sysDot"/>
              <a:round/>
            </a:ln>
            <a:effectLst/>
          </c:spPr>
          <c:marker>
            <c:symbol val="triang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prstDash val="sysDash"/>
              </a:ln>
              <a:effectLst/>
            </c:spPr>
          </c:marker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1-F76B-4246-A84E-9D1FC3958E09}"/>
              </c:ext>
            </c:extLst>
          </c:dPt>
          <c:cat>
            <c:numRef>
              <c:f>'S4.6.5'!$B$4:$B$15</c:f>
              <c:numCache>
                <c:formatCode>m/d;@</c:formatCode>
                <c:ptCount val="12"/>
                <c:pt idx="0">
                  <c:v>45507</c:v>
                </c:pt>
                <c:pt idx="1">
                  <c:v>45508</c:v>
                </c:pt>
                <c:pt idx="2">
                  <c:v>45509</c:v>
                </c:pt>
                <c:pt idx="3">
                  <c:v>45510</c:v>
                </c:pt>
                <c:pt idx="4">
                  <c:v>45511</c:v>
                </c:pt>
                <c:pt idx="5">
                  <c:v>45512</c:v>
                </c:pt>
                <c:pt idx="6">
                  <c:v>45513</c:v>
                </c:pt>
                <c:pt idx="7">
                  <c:v>45514</c:v>
                </c:pt>
                <c:pt idx="8">
                  <c:v>45515</c:v>
                </c:pt>
                <c:pt idx="9">
                  <c:v>45516</c:v>
                </c:pt>
                <c:pt idx="10">
                  <c:v>45517</c:v>
                </c:pt>
                <c:pt idx="11">
                  <c:v>45518</c:v>
                </c:pt>
              </c:numCache>
            </c:numRef>
          </c:cat>
          <c:val>
            <c:numRef>
              <c:f>'S4.6.5'!$D$4:$D$15</c:f>
              <c:numCache>
                <c:formatCode>General</c:formatCode>
                <c:ptCount val="12"/>
                <c:pt idx="6">
                  <c:v>39760</c:v>
                </c:pt>
                <c:pt idx="7">
                  <c:v>46010</c:v>
                </c:pt>
                <c:pt idx="8">
                  <c:v>49510</c:v>
                </c:pt>
                <c:pt idx="9">
                  <c:v>55500</c:v>
                </c:pt>
                <c:pt idx="10">
                  <c:v>60930</c:v>
                </c:pt>
                <c:pt idx="11">
                  <c:v>63000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76B-4246-A84E-9D1FC3958E09}"/>
            </c:ext>
          </c:extLst>
        </c:ser>
        <c:ser>
          <c:idx val="1"/>
          <c:order val="2"/>
          <c:tx>
            <c:v>対策なし（予想）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Pt>
            <c:idx val="6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3-F76B-4246-A84E-9D1FC3958E09}"/>
              </c:ext>
            </c:extLst>
          </c:dPt>
          <c:val>
            <c:numRef>
              <c:f>'S4.6.5'!$F$4:$F$15</c:f>
              <c:numCache>
                <c:formatCode>General</c:formatCode>
                <c:ptCount val="12"/>
                <c:pt idx="6">
                  <c:v>39760</c:v>
                </c:pt>
                <c:pt idx="7" formatCode="0.00_ ">
                  <c:v>40796.666666666664</c:v>
                </c:pt>
                <c:pt idx="8" formatCode="0.00_ ">
                  <c:v>41833.333333333328</c:v>
                </c:pt>
                <c:pt idx="9" formatCode="0.00_ ">
                  <c:v>42869.999999999993</c:v>
                </c:pt>
                <c:pt idx="10" formatCode="0.00_ ">
                  <c:v>43906.666666666657</c:v>
                </c:pt>
                <c:pt idx="11" formatCode="0.00_ ">
                  <c:v>44943.333333333321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76B-4246-A84E-9D1FC3958E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3382344"/>
        <c:axId val="673382704"/>
      </c:lineChart>
      <c:dateAx>
        <c:axId val="673382344"/>
        <c:scaling>
          <c:orientation val="minMax"/>
        </c:scaling>
        <c:delete val="0"/>
        <c:axPos val="b"/>
        <c:numFmt formatCode="m/d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73382704"/>
        <c:crosses val="autoZero"/>
        <c:auto val="1"/>
        <c:lblOffset val="100"/>
        <c:baseTimeUnit val="days"/>
      </c:dateAx>
      <c:valAx>
        <c:axId val="673382704"/>
        <c:scaling>
          <c:orientation val="minMax"/>
          <c:min val="3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売上（円）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73382344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0.25306712433536188"/>
          <c:y val="2.909726999018955E-2"/>
          <c:w val="0.50509351591289164"/>
          <c:h val="0.32648904500400316"/>
        </c:manualLayout>
      </c:layout>
      <c:overlay val="1"/>
      <c:spPr>
        <a:solidFill>
          <a:schemeClr val="bg2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/>
  </c:chart>
  <c:spPr>
    <a:ln>
      <a:solidFill>
        <a:schemeClr val="bg2"/>
      </a:solidFill>
    </a:ln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323673082531352"/>
          <c:y val="9.7777777777777783E-2"/>
          <c:w val="0.71583734324876058"/>
          <c:h val="0.6960153980752406"/>
        </c:manualLayout>
      </c:layout>
      <c:lineChart>
        <c:grouping val="standard"/>
        <c:varyColors val="0"/>
        <c:ser>
          <c:idx val="0"/>
          <c:order val="0"/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'S4.6.5'!$B$4:$B$15</c:f>
              <c:numCache>
                <c:formatCode>m/d;@</c:formatCode>
                <c:ptCount val="12"/>
                <c:pt idx="0">
                  <c:v>45507</c:v>
                </c:pt>
                <c:pt idx="1">
                  <c:v>45508</c:v>
                </c:pt>
                <c:pt idx="2">
                  <c:v>45509</c:v>
                </c:pt>
                <c:pt idx="3">
                  <c:v>45510</c:v>
                </c:pt>
                <c:pt idx="4">
                  <c:v>45511</c:v>
                </c:pt>
                <c:pt idx="5">
                  <c:v>45512</c:v>
                </c:pt>
                <c:pt idx="6">
                  <c:v>45513</c:v>
                </c:pt>
                <c:pt idx="7">
                  <c:v>45514</c:v>
                </c:pt>
                <c:pt idx="8">
                  <c:v>45515</c:v>
                </c:pt>
                <c:pt idx="9">
                  <c:v>45516</c:v>
                </c:pt>
                <c:pt idx="10">
                  <c:v>45517</c:v>
                </c:pt>
                <c:pt idx="11">
                  <c:v>45518</c:v>
                </c:pt>
              </c:numCache>
            </c:numRef>
          </c:cat>
          <c:val>
            <c:numRef>
              <c:f>'S4.6.5'!$E$4:$E$10</c:f>
              <c:numCache>
                <c:formatCode>General</c:formatCode>
                <c:ptCount val="7"/>
                <c:pt idx="1">
                  <c:v>1130</c:v>
                </c:pt>
                <c:pt idx="2">
                  <c:v>1680</c:v>
                </c:pt>
                <c:pt idx="3">
                  <c:v>-10</c:v>
                </c:pt>
                <c:pt idx="4">
                  <c:v>3150</c:v>
                </c:pt>
                <c:pt idx="5">
                  <c:v>-820</c:v>
                </c:pt>
                <c:pt idx="6">
                  <c:v>1090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3AB-4FC3-AC14-31D963B08AA5}"/>
            </c:ext>
          </c:extLst>
        </c:ser>
        <c:ser>
          <c:idx val="2"/>
          <c:order val="1"/>
          <c:spPr>
            <a:ln>
              <a:solidFill>
                <a:schemeClr val="accent6"/>
              </a:solidFill>
            </a:ln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  <a:prstDash val="sysDash"/>
              </a:ln>
              <a:effectLst/>
            </c:spPr>
          </c:marker>
          <c:cat>
            <c:numRef>
              <c:f>'S4.6.5'!$B$4:$B$15</c:f>
              <c:numCache>
                <c:formatCode>m/d;@</c:formatCode>
                <c:ptCount val="12"/>
                <c:pt idx="0">
                  <c:v>45507</c:v>
                </c:pt>
                <c:pt idx="1">
                  <c:v>45508</c:v>
                </c:pt>
                <c:pt idx="2">
                  <c:v>45509</c:v>
                </c:pt>
                <c:pt idx="3">
                  <c:v>45510</c:v>
                </c:pt>
                <c:pt idx="4">
                  <c:v>45511</c:v>
                </c:pt>
                <c:pt idx="5">
                  <c:v>45512</c:v>
                </c:pt>
                <c:pt idx="6">
                  <c:v>45513</c:v>
                </c:pt>
                <c:pt idx="7">
                  <c:v>45514</c:v>
                </c:pt>
                <c:pt idx="8">
                  <c:v>45515</c:v>
                </c:pt>
                <c:pt idx="9">
                  <c:v>45516</c:v>
                </c:pt>
                <c:pt idx="10">
                  <c:v>45517</c:v>
                </c:pt>
                <c:pt idx="11">
                  <c:v>45518</c:v>
                </c:pt>
              </c:numCache>
            </c:numRef>
          </c:cat>
          <c:val>
            <c:numRef>
              <c:f>'S4.6.5'!$E$4:$E$15</c:f>
              <c:numCache>
                <c:formatCode>General</c:formatCode>
                <c:ptCount val="12"/>
                <c:pt idx="1">
                  <c:v>1130</c:v>
                </c:pt>
                <c:pt idx="2">
                  <c:v>1680</c:v>
                </c:pt>
                <c:pt idx="3">
                  <c:v>-10</c:v>
                </c:pt>
                <c:pt idx="4">
                  <c:v>3150</c:v>
                </c:pt>
                <c:pt idx="5">
                  <c:v>-820</c:v>
                </c:pt>
                <c:pt idx="6">
                  <c:v>1090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3AB-4FC3-AC14-31D963B08A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3382344"/>
        <c:axId val="673382704"/>
      </c:lineChart>
      <c:dateAx>
        <c:axId val="673382344"/>
        <c:scaling>
          <c:orientation val="minMax"/>
        </c:scaling>
        <c:delete val="0"/>
        <c:axPos val="b"/>
        <c:numFmt formatCode="m/d;@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73382704"/>
        <c:crosses val="autoZero"/>
        <c:auto val="1"/>
        <c:lblOffset val="100"/>
        <c:baseTimeUnit val="days"/>
      </c:dateAx>
      <c:valAx>
        <c:axId val="673382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売上増加量（円）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73382344"/>
        <c:crosses val="autoZero"/>
        <c:crossBetween val="between"/>
      </c:valAx>
    </c:plotArea>
    <c:plotVisOnly val="1"/>
    <c:dispBlanksAs val="gap"/>
    <c:showDLblsOverMax val="0"/>
    <c:extLst/>
  </c:chart>
  <c:spPr>
    <a:ln>
      <a:solidFill>
        <a:schemeClr val="bg2"/>
      </a:solidFill>
    </a:ln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4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Relationship Id="rId4" Type="http://schemas.openxmlformats.org/officeDocument/2006/relationships/chart" Target="../charts/chart1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2</xdr:row>
      <xdr:rowOff>4761</xdr:rowOff>
    </xdr:from>
    <xdr:to>
      <xdr:col>5</xdr:col>
      <xdr:colOff>95250</xdr:colOff>
      <xdr:row>8</xdr:row>
      <xdr:rowOff>4761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B0271A8E-1EB8-421A-B7CA-67326CF516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708471</xdr:colOff>
      <xdr:row>0</xdr:row>
      <xdr:rowOff>2035</xdr:rowOff>
    </xdr:from>
    <xdr:ext cx="282129" cy="236090"/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9C4F2060-1580-4BFC-A1FD-4CF2C51F018B}"/>
            </a:ext>
          </a:extLst>
        </xdr:cNvPr>
        <xdr:cNvSpPr/>
      </xdr:nvSpPr>
      <xdr:spPr>
        <a:xfrm>
          <a:off x="708471" y="2035"/>
          <a:ext cx="282129" cy="2360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l"/>
          <a:r>
            <a:rPr kumimoji="1" lang="ja-JP" altLang="en-US" sz="1100" kern="1200">
              <a:solidFill>
                <a:sysClr val="windowText" lastClr="000000"/>
              </a:solidFill>
            </a:rPr>
            <a:t>結果</a:t>
          </a:r>
        </a:p>
      </xdr:txBody>
    </xdr:sp>
    <xdr:clientData/>
  </xdr:oneCellAnchor>
  <xdr:oneCellAnchor>
    <xdr:from>
      <xdr:col>0</xdr:col>
      <xdr:colOff>52393</xdr:colOff>
      <xdr:row>0</xdr:row>
      <xdr:rowOff>54428</xdr:rowOff>
    </xdr:from>
    <xdr:ext cx="282129" cy="236090"/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2DDD3537-EB81-431C-BC8A-343268D6C2EE}"/>
            </a:ext>
          </a:extLst>
        </xdr:cNvPr>
        <xdr:cNvSpPr/>
      </xdr:nvSpPr>
      <xdr:spPr>
        <a:xfrm>
          <a:off x="52393" y="54428"/>
          <a:ext cx="282129" cy="2360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l"/>
          <a:r>
            <a:rPr kumimoji="1" lang="ja-JP" altLang="en-US" sz="1100" kern="1200">
              <a:solidFill>
                <a:sysClr val="windowText" lastClr="000000"/>
              </a:solidFill>
            </a:rPr>
            <a:t>予想</a:t>
          </a:r>
        </a:p>
      </xdr:txBody>
    </xdr:sp>
    <xdr:clientData/>
  </xdr:oneCellAnchor>
  <xdr:oneCellAnchor>
    <xdr:from>
      <xdr:col>0</xdr:col>
      <xdr:colOff>708471</xdr:colOff>
      <xdr:row>6</xdr:row>
      <xdr:rowOff>2035</xdr:rowOff>
    </xdr:from>
    <xdr:ext cx="282129" cy="236090"/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6386784-2C97-4E24-A6EF-D0682F49A889}"/>
            </a:ext>
          </a:extLst>
        </xdr:cNvPr>
        <xdr:cNvSpPr/>
      </xdr:nvSpPr>
      <xdr:spPr>
        <a:xfrm>
          <a:off x="708471" y="1430785"/>
          <a:ext cx="282129" cy="2360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l"/>
          <a:r>
            <a:rPr kumimoji="1" lang="ja-JP" altLang="en-US" sz="1100" kern="1200">
              <a:solidFill>
                <a:sysClr val="windowText" lastClr="000000"/>
              </a:solidFill>
            </a:rPr>
            <a:t>結果</a:t>
          </a:r>
        </a:p>
      </xdr:txBody>
    </xdr:sp>
    <xdr:clientData/>
  </xdr:oneCellAnchor>
  <xdr:oneCellAnchor>
    <xdr:from>
      <xdr:col>0</xdr:col>
      <xdr:colOff>52393</xdr:colOff>
      <xdr:row>6</xdr:row>
      <xdr:rowOff>54428</xdr:rowOff>
    </xdr:from>
    <xdr:ext cx="282129" cy="236090"/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302D5089-67C1-436D-A086-51D79962DEBF}"/>
            </a:ext>
          </a:extLst>
        </xdr:cNvPr>
        <xdr:cNvSpPr/>
      </xdr:nvSpPr>
      <xdr:spPr>
        <a:xfrm>
          <a:off x="52393" y="1483178"/>
          <a:ext cx="282129" cy="2360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l"/>
          <a:r>
            <a:rPr kumimoji="1" lang="ja-JP" altLang="en-US" sz="1100" kern="1200">
              <a:solidFill>
                <a:sysClr val="windowText" lastClr="000000"/>
              </a:solidFill>
            </a:rPr>
            <a:t>予想</a:t>
          </a:r>
        </a:p>
      </xdr:txBody>
    </xdr:sp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366713</xdr:colOff>
      <xdr:row>0</xdr:row>
      <xdr:rowOff>223837</xdr:rowOff>
    </xdr:from>
    <xdr:to>
      <xdr:col>10</xdr:col>
      <xdr:colOff>319088</xdr:colOff>
      <xdr:row>6</xdr:row>
      <xdr:rowOff>223837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B28443A1-9B92-47F0-939B-273600CF1B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0.40278</cdr:x>
      <cdr:y>0.56333</cdr:y>
    </cdr:from>
    <cdr:to>
      <cdr:x>0.52083</cdr:x>
      <cdr:y>0.66333</cdr:y>
    </cdr:to>
    <cdr:sp macro="" textlink="">
      <cdr:nvSpPr>
        <cdr:cNvPr id="2" name="楕円 1">
          <a:extLst xmlns:a="http://schemas.openxmlformats.org/drawingml/2006/main">
            <a:ext uri="{FF2B5EF4-FFF2-40B4-BE49-F238E27FC236}">
              <a16:creationId xmlns:a16="http://schemas.microsoft.com/office/drawing/2014/main" id="{6CF84474-708F-F7A2-8673-C4B0106FAA8D}"/>
            </a:ext>
          </a:extLst>
        </cdr:cNvPr>
        <cdr:cNvSpPr/>
      </cdr:nvSpPr>
      <cdr:spPr>
        <a:xfrm xmlns:a="http://schemas.openxmlformats.org/drawingml/2006/main">
          <a:off x="552451" y="804863"/>
          <a:ext cx="161925" cy="142875"/>
        </a:xfrm>
        <a:prstGeom xmlns:a="http://schemas.openxmlformats.org/drawingml/2006/main" prst="ellipse">
          <a:avLst/>
        </a:prstGeom>
        <a:noFill xmlns:a="http://schemas.openxmlformats.org/drawingml/2006/main"/>
        <a:ln xmlns:a="http://schemas.openxmlformats.org/drawingml/2006/main">
          <a:solidFill>
            <a:srgbClr val="FF0000"/>
          </a:solidFill>
          <a:prstDash val="sysDot"/>
        </a:ln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ja-JP" altLang="en-US" kern="1200"/>
        </a:p>
      </cdr:txBody>
    </cdr:sp>
  </cdr:relSizeAnchor>
  <cdr:relSizeAnchor xmlns:cdr="http://schemas.openxmlformats.org/drawingml/2006/chartDrawing">
    <cdr:from>
      <cdr:x>0.66898</cdr:x>
      <cdr:y>0.39222</cdr:y>
    </cdr:from>
    <cdr:to>
      <cdr:x>0.78704</cdr:x>
      <cdr:y>0.49222</cdr:y>
    </cdr:to>
    <cdr:sp macro="" textlink="">
      <cdr:nvSpPr>
        <cdr:cNvPr id="3" name="楕円 2">
          <a:extLst xmlns:a="http://schemas.openxmlformats.org/drawingml/2006/main">
            <a:ext uri="{FF2B5EF4-FFF2-40B4-BE49-F238E27FC236}">
              <a16:creationId xmlns:a16="http://schemas.microsoft.com/office/drawing/2014/main" id="{81CE9212-D9AE-332B-59F1-5AF7851F029E}"/>
            </a:ext>
          </a:extLst>
        </cdr:cNvPr>
        <cdr:cNvSpPr/>
      </cdr:nvSpPr>
      <cdr:spPr>
        <a:xfrm xmlns:a="http://schemas.openxmlformats.org/drawingml/2006/main">
          <a:off x="917574" y="560387"/>
          <a:ext cx="161925" cy="142875"/>
        </a:xfrm>
        <a:prstGeom xmlns:a="http://schemas.openxmlformats.org/drawingml/2006/main" prst="ellipse">
          <a:avLst/>
        </a:prstGeom>
        <a:noFill xmlns:a="http://schemas.openxmlformats.org/drawingml/2006/main"/>
        <a:ln xmlns:a="http://schemas.openxmlformats.org/drawingml/2006/main">
          <a:solidFill>
            <a:srgbClr val="FF0000"/>
          </a:solidFill>
          <a:prstDash val="sysDot"/>
        </a:ln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ja-JP" altLang="en-US" kern="1200"/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8</xdr:row>
      <xdr:rowOff>0</xdr:rowOff>
    </xdr:from>
    <xdr:to>
      <xdr:col>13</xdr:col>
      <xdr:colOff>0</xdr:colOff>
      <xdr:row>14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4F8A395E-851F-45BE-BAAE-0DA167D4A7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</xdr:row>
      <xdr:rowOff>0</xdr:rowOff>
    </xdr:from>
    <xdr:to>
      <xdr:col>13</xdr:col>
      <xdr:colOff>0</xdr:colOff>
      <xdr:row>7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A6091C51-5C1F-4265-BF34-D99191DA52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15</xdr:row>
      <xdr:rowOff>0</xdr:rowOff>
    </xdr:from>
    <xdr:to>
      <xdr:col>13</xdr:col>
      <xdr:colOff>0</xdr:colOff>
      <xdr:row>20</xdr:row>
      <xdr:rowOff>238124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F0BBA109-A6EF-484B-8B69-56FA28F623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22</xdr:row>
      <xdr:rowOff>0</xdr:rowOff>
    </xdr:from>
    <xdr:to>
      <xdr:col>13</xdr:col>
      <xdr:colOff>66675</xdr:colOff>
      <xdr:row>28</xdr:row>
      <xdr:rowOff>0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CABB1E2D-B9F1-4C09-999C-D5F5A39B11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266702</xdr:colOff>
      <xdr:row>6</xdr:row>
      <xdr:rowOff>142875</xdr:rowOff>
    </xdr:from>
    <xdr:to>
      <xdr:col>6</xdr:col>
      <xdr:colOff>266701</xdr:colOff>
      <xdr:row>12</xdr:row>
      <xdr:rowOff>142875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6155724-174E-4F35-93B8-D7B07A4A456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261938</xdr:colOff>
      <xdr:row>0</xdr:row>
      <xdr:rowOff>66675</xdr:rowOff>
    </xdr:from>
    <xdr:to>
      <xdr:col>6</xdr:col>
      <xdr:colOff>261938</xdr:colOff>
      <xdr:row>6</xdr:row>
      <xdr:rowOff>66675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E2B5E2E5-44C4-4BE9-AD30-C9D72BAF762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1</xdr:rowOff>
    </xdr:from>
    <xdr:to>
      <xdr:col>11</xdr:col>
      <xdr:colOff>0</xdr:colOff>
      <xdr:row>7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74ED2C8-D910-460F-9CC9-2664BE7ABC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8</xdr:row>
      <xdr:rowOff>0</xdr:rowOff>
    </xdr:from>
    <xdr:to>
      <xdr:col>11</xdr:col>
      <xdr:colOff>0</xdr:colOff>
      <xdr:row>14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1FACFD80-D0F1-4FEF-92C5-C125F2561F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0</xdr:rowOff>
    </xdr:from>
    <xdr:to>
      <xdr:col>11</xdr:col>
      <xdr:colOff>0</xdr:colOff>
      <xdr:row>7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6E774D9-E7D3-4FC4-8C47-34A5358292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1</xdr:row>
      <xdr:rowOff>0</xdr:rowOff>
    </xdr:from>
    <xdr:to>
      <xdr:col>15</xdr:col>
      <xdr:colOff>0</xdr:colOff>
      <xdr:row>7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A4820F10-296C-404F-A552-E6CBB4B622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7</xdr:row>
      <xdr:rowOff>236055</xdr:rowOff>
    </xdr:from>
    <xdr:to>
      <xdr:col>11</xdr:col>
      <xdr:colOff>0</xdr:colOff>
      <xdr:row>14</xdr:row>
      <xdr:rowOff>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5D5EC661-800F-477B-BBB8-2A5CB9EE99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0</xdr:colOff>
      <xdr:row>8</xdr:row>
      <xdr:rowOff>0</xdr:rowOff>
    </xdr:from>
    <xdr:to>
      <xdr:col>15</xdr:col>
      <xdr:colOff>0</xdr:colOff>
      <xdr:row>14</xdr:row>
      <xdr:rowOff>0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336EFECB-57F2-490F-AB59-7E5B224065F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2</xdr:row>
      <xdr:rowOff>0</xdr:rowOff>
    </xdr:from>
    <xdr:to>
      <xdr:col>12</xdr:col>
      <xdr:colOff>0</xdr:colOff>
      <xdr:row>7</xdr:row>
      <xdr:rowOff>241788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15660FD-B4F5-4DC3-B2D3-3B282F45C35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8</xdr:col>
      <xdr:colOff>0</xdr:colOff>
      <xdr:row>0</xdr:row>
      <xdr:rowOff>223838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A4BBEE23-AD57-4D1F-8AF7-040ED8EFED48}"/>
            </a:ext>
          </a:extLst>
        </xdr:cNvPr>
        <xdr:cNvSpPr/>
      </xdr:nvSpPr>
      <xdr:spPr>
        <a:xfrm>
          <a:off x="1114425" y="0"/>
          <a:ext cx="1857375" cy="223838"/>
        </a:xfrm>
        <a:prstGeom prst="rect">
          <a:avLst/>
        </a:prstGeom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tIns="0" bIns="0" rtlCol="0" anchor="ctr" anchorCtr="1"/>
        <a:lstStyle/>
        <a:p>
          <a:pPr algn="l"/>
          <a:r>
            <a:rPr kumimoji="1" lang="ja-JP" altLang="en-US" sz="1100">
              <a:ln>
                <a:noFill/>
              </a:ln>
            </a:rPr>
            <a:t>交互作用項</a:t>
          </a:r>
        </a:p>
      </xdr:txBody>
    </xdr:sp>
    <xdr:clientData/>
  </xdr:twoCellAnchor>
  <xdr:twoCellAnchor>
    <xdr:from>
      <xdr:col>8</xdr:col>
      <xdr:colOff>1</xdr:colOff>
      <xdr:row>0</xdr:row>
      <xdr:rowOff>0</xdr:rowOff>
    </xdr:from>
    <xdr:to>
      <xdr:col>12</xdr:col>
      <xdr:colOff>1</xdr:colOff>
      <xdr:row>0</xdr:row>
      <xdr:rowOff>223838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8F03B031-9259-4CDB-8493-95704DEFCA6D}"/>
            </a:ext>
          </a:extLst>
        </xdr:cNvPr>
        <xdr:cNvSpPr/>
      </xdr:nvSpPr>
      <xdr:spPr>
        <a:xfrm>
          <a:off x="2971801" y="0"/>
          <a:ext cx="1485900" cy="223838"/>
        </a:xfrm>
        <a:prstGeom prst="rect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tIns="0" bIns="0" rtlCol="0" anchor="ctr" anchorCtr="1"/>
        <a:lstStyle/>
        <a:p>
          <a:pPr algn="l"/>
          <a:r>
            <a:rPr kumimoji="1" lang="ja-JP" altLang="en-US" sz="1100">
              <a:ln>
                <a:noFill/>
              </a:ln>
            </a:rPr>
            <a:t>ダミー変数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171451</xdr:colOff>
      <xdr:row>4</xdr:row>
      <xdr:rowOff>76200</xdr:rowOff>
    </xdr:from>
    <xdr:to>
      <xdr:col>7</xdr:col>
      <xdr:colOff>523876</xdr:colOff>
      <xdr:row>10</xdr:row>
      <xdr:rowOff>76200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951AB5B9-B34B-4500-B482-B049AA965C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9526</xdr:colOff>
      <xdr:row>4</xdr:row>
      <xdr:rowOff>28575</xdr:rowOff>
    </xdr:from>
    <xdr:to>
      <xdr:col>8</xdr:col>
      <xdr:colOff>361951</xdr:colOff>
      <xdr:row>10</xdr:row>
      <xdr:rowOff>28575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C9E46E3-6E1D-45DE-8C0F-0AE7072BE4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99704C-278A-4CF3-AE8C-A97B821298F4}">
  <dimension ref="A1:D10"/>
  <sheetViews>
    <sheetView zoomScaleNormal="100" workbookViewId="0">
      <selection activeCell="C9" sqref="A9:C9"/>
    </sheetView>
  </sheetViews>
  <sheetFormatPr defaultRowHeight="18.75"/>
  <cols>
    <col min="1" max="1" width="17.25" style="1" bestFit="1" customWidth="1"/>
    <col min="2" max="4" width="6.875" style="1" customWidth="1"/>
    <col min="5" max="5" width="23.5" style="1" customWidth="1"/>
    <col min="6" max="6" width="3.875" style="1" customWidth="1"/>
    <col min="7" max="7" width="15" style="1" customWidth="1"/>
    <col min="8" max="11" width="9.25" style="1" customWidth="1"/>
    <col min="12" max="13" width="13" style="1" customWidth="1"/>
    <col min="14" max="16384" width="9" style="1"/>
  </cols>
  <sheetData>
    <row r="1" spans="1:4">
      <c r="B1" s="1" t="s">
        <v>0</v>
      </c>
      <c r="C1" s="1" t="s">
        <v>1</v>
      </c>
      <c r="D1" s="1" t="s">
        <v>4</v>
      </c>
    </row>
    <row r="2" spans="1:4">
      <c r="A2" s="1" t="s">
        <v>2</v>
      </c>
      <c r="B2" s="1">
        <v>30</v>
      </c>
      <c r="C2" s="1">
        <v>5</v>
      </c>
      <c r="D2" s="1">
        <f>SUM(B2:C2)</f>
        <v>35</v>
      </c>
    </row>
    <row r="3" spans="1:4">
      <c r="A3" s="1" t="s">
        <v>3</v>
      </c>
      <c r="B3" s="1">
        <v>1</v>
      </c>
      <c r="C3" s="1">
        <v>3</v>
      </c>
      <c r="D3" s="1">
        <f t="shared" ref="D3:D4" si="0">SUM(B3:C3)</f>
        <v>4</v>
      </c>
    </row>
    <row r="4" spans="1:4">
      <c r="A4" s="1" t="s">
        <v>4</v>
      </c>
      <c r="B4" s="1">
        <f>SUM(B2:B3)</f>
        <v>31</v>
      </c>
      <c r="C4" s="1">
        <f>SUM(C2:C3)</f>
        <v>8</v>
      </c>
      <c r="D4" s="1">
        <f t="shared" si="0"/>
        <v>39</v>
      </c>
    </row>
    <row r="5" spans="1:4">
      <c r="A5" s="1" t="s">
        <v>5</v>
      </c>
      <c r="B5" s="1">
        <f>B3/B4</f>
        <v>3.2258064516129031E-2</v>
      </c>
      <c r="C5" s="1">
        <f>C3/C4</f>
        <v>0.375</v>
      </c>
      <c r="D5" s="1">
        <f>D3/D4</f>
        <v>0.10256410256410256</v>
      </c>
    </row>
    <row r="8" spans="1:4">
      <c r="B8" s="1" t="s">
        <v>6</v>
      </c>
      <c r="C8" s="1" t="s">
        <v>7</v>
      </c>
    </row>
    <row r="9" spans="1:4">
      <c r="A9" s="1" t="s">
        <v>8</v>
      </c>
      <c r="B9" s="1">
        <f>(C5-B5)/SQRT(D5*(1-D5)*(1/B4+1/C4))</f>
        <v>2.8487961318637143</v>
      </c>
      <c r="C9" s="2">
        <f>1-_xlfn.NORM.DIST(B9,0,1,TRUE)</f>
        <v>2.1942495679675433E-3</v>
      </c>
    </row>
    <row r="10" spans="1:4">
      <c r="A10" s="1" t="s">
        <v>9</v>
      </c>
      <c r="B10" s="1">
        <f>LN((B2*C3)/(C2*B3))/SQRT(1/B2+1/C2+1/B3+1/C3)</f>
        <v>2.3092204955643187</v>
      </c>
      <c r="C10" s="2">
        <f>1-_xlfn.NORM.DIST(B10,0,1,TRUE)</f>
        <v>1.0465674402990843E-2</v>
      </c>
    </row>
  </sheetData>
  <phoneticPr fontId="1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FA9801-AE1A-4EA9-9476-45E2C8B6BDA9}">
  <dimension ref="A3:F15"/>
  <sheetViews>
    <sheetView zoomScaleNormal="100" workbookViewId="0">
      <selection activeCell="P19" sqref="P19"/>
    </sheetView>
  </sheetViews>
  <sheetFormatPr defaultRowHeight="18.75"/>
  <cols>
    <col min="2" max="2" width="9" customWidth="1"/>
    <col min="5" max="5" width="15.75" customWidth="1"/>
    <col min="6" max="6" width="10.25" customWidth="1"/>
  </cols>
  <sheetData>
    <row r="3" spans="1:6">
      <c r="A3" t="s">
        <v>77</v>
      </c>
      <c r="B3" t="s">
        <v>78</v>
      </c>
      <c r="C3" t="s">
        <v>15</v>
      </c>
      <c r="D3" t="s">
        <v>16</v>
      </c>
      <c r="E3" t="s">
        <v>86</v>
      </c>
      <c r="F3" t="s">
        <v>87</v>
      </c>
    </row>
    <row r="4" spans="1:6">
      <c r="A4" t="s">
        <v>15</v>
      </c>
      <c r="B4" s="37">
        <v>45507</v>
      </c>
      <c r="C4">
        <v>33540</v>
      </c>
      <c r="F4">
        <v>25.9</v>
      </c>
    </row>
    <row r="5" spans="1:6">
      <c r="B5" s="37">
        <v>45508</v>
      </c>
      <c r="C5">
        <v>34670</v>
      </c>
      <c r="F5">
        <v>26.2</v>
      </c>
    </row>
    <row r="6" spans="1:6">
      <c r="B6" s="37">
        <v>45509</v>
      </c>
      <c r="C6">
        <v>36350</v>
      </c>
      <c r="F6">
        <v>25.9</v>
      </c>
    </row>
    <row r="7" spans="1:6">
      <c r="B7" s="37">
        <v>45510</v>
      </c>
      <c r="C7">
        <v>36340</v>
      </c>
      <c r="F7">
        <v>27.1</v>
      </c>
    </row>
    <row r="8" spans="1:6">
      <c r="B8" s="37">
        <v>45511</v>
      </c>
      <c r="C8">
        <v>39490</v>
      </c>
      <c r="F8">
        <v>27.5</v>
      </c>
    </row>
    <row r="9" spans="1:6">
      <c r="B9" s="37">
        <v>45512</v>
      </c>
      <c r="C9">
        <v>38670</v>
      </c>
      <c r="F9">
        <v>27.6</v>
      </c>
    </row>
    <row r="10" spans="1:6">
      <c r="B10" s="37">
        <v>45513</v>
      </c>
      <c r="C10">
        <v>39760</v>
      </c>
      <c r="D10">
        <v>39760</v>
      </c>
      <c r="E10">
        <v>39760</v>
      </c>
      <c r="F10">
        <v>27.5</v>
      </c>
    </row>
    <row r="11" spans="1:6">
      <c r="A11" t="s">
        <v>16</v>
      </c>
      <c r="B11" s="37">
        <v>45514</v>
      </c>
      <c r="D11">
        <v>46010</v>
      </c>
      <c r="E11" s="38">
        <f>2678.8*F11-34771</f>
        <v>37288.720000000001</v>
      </c>
      <c r="F11">
        <v>26.9</v>
      </c>
    </row>
    <row r="12" spans="1:6">
      <c r="B12" s="37">
        <v>45515</v>
      </c>
      <c r="D12">
        <v>49510</v>
      </c>
      <c r="E12" s="38">
        <f>2678.8*F12-34771</f>
        <v>35681.440000000002</v>
      </c>
      <c r="F12">
        <v>26.3</v>
      </c>
    </row>
    <row r="13" spans="1:6">
      <c r="B13" s="37">
        <v>45516</v>
      </c>
      <c r="D13">
        <v>55500</v>
      </c>
      <c r="E13" s="38">
        <f>2678.8*F13-34771</f>
        <v>38092.36</v>
      </c>
      <c r="F13">
        <v>27.2</v>
      </c>
    </row>
    <row r="14" spans="1:6">
      <c r="B14" s="37">
        <v>45517</v>
      </c>
      <c r="D14">
        <v>60930</v>
      </c>
      <c r="E14" s="38">
        <f>2678.8*F14-34771</f>
        <v>42110.559999999998</v>
      </c>
      <c r="F14">
        <v>28.7</v>
      </c>
    </row>
    <row r="15" spans="1:6">
      <c r="B15" s="37">
        <v>45518</v>
      </c>
      <c r="D15">
        <v>63000</v>
      </c>
      <c r="E15" s="38">
        <f>2678.8*F15-34771</f>
        <v>38896</v>
      </c>
      <c r="F15">
        <v>27.5</v>
      </c>
    </row>
  </sheetData>
  <phoneticPr fontId="1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2A1AE4-6042-4CC2-83A4-6F2BA2F2764D}">
  <dimension ref="A3:G15"/>
  <sheetViews>
    <sheetView zoomScaleNormal="100" workbookViewId="0">
      <selection activeCell="E14" sqref="E14"/>
    </sheetView>
  </sheetViews>
  <sheetFormatPr defaultRowHeight="18.75"/>
  <cols>
    <col min="1" max="4" width="8.125" customWidth="1"/>
    <col min="5" max="5" width="14.25" style="39" customWidth="1"/>
    <col min="6" max="6" width="8.125" style="22" customWidth="1"/>
    <col min="7" max="7" width="8.125" customWidth="1"/>
  </cols>
  <sheetData>
    <row r="3" spans="1:7">
      <c r="A3" t="s">
        <v>77</v>
      </c>
      <c r="B3" t="s">
        <v>78</v>
      </c>
      <c r="C3" t="s">
        <v>15</v>
      </c>
      <c r="D3" t="s">
        <v>16</v>
      </c>
      <c r="E3" s="39" t="s">
        <v>86</v>
      </c>
      <c r="F3" s="22" t="s">
        <v>87</v>
      </c>
      <c r="G3" t="s">
        <v>88</v>
      </c>
    </row>
    <row r="4" spans="1:7">
      <c r="A4" t="s">
        <v>15</v>
      </c>
      <c r="B4" s="37">
        <v>45507</v>
      </c>
      <c r="C4">
        <v>33540</v>
      </c>
      <c r="F4">
        <v>25.9</v>
      </c>
      <c r="G4">
        <v>0</v>
      </c>
    </row>
    <row r="5" spans="1:7">
      <c r="B5" s="37">
        <v>45508</v>
      </c>
      <c r="C5">
        <v>34670</v>
      </c>
      <c r="F5">
        <v>26.2</v>
      </c>
      <c r="G5">
        <v>1</v>
      </c>
    </row>
    <row r="6" spans="1:7">
      <c r="B6" s="37">
        <v>45509</v>
      </c>
      <c r="C6">
        <v>36350</v>
      </c>
      <c r="F6">
        <v>25.9</v>
      </c>
      <c r="G6">
        <v>2</v>
      </c>
    </row>
    <row r="7" spans="1:7">
      <c r="B7" s="37">
        <v>45510</v>
      </c>
      <c r="C7">
        <v>36340</v>
      </c>
      <c r="F7">
        <v>27.1</v>
      </c>
      <c r="G7">
        <v>3</v>
      </c>
    </row>
    <row r="8" spans="1:7">
      <c r="B8" s="37">
        <v>45511</v>
      </c>
      <c r="C8">
        <v>39490</v>
      </c>
      <c r="F8">
        <v>27.5</v>
      </c>
      <c r="G8">
        <v>4</v>
      </c>
    </row>
    <row r="9" spans="1:7">
      <c r="B9" s="37">
        <v>45512</v>
      </c>
      <c r="C9">
        <v>38670</v>
      </c>
      <c r="F9">
        <v>27.6</v>
      </c>
      <c r="G9">
        <v>5</v>
      </c>
    </row>
    <row r="10" spans="1:7">
      <c r="B10" s="37">
        <v>45513</v>
      </c>
      <c r="C10">
        <v>39760</v>
      </c>
      <c r="D10">
        <v>39760</v>
      </c>
      <c r="E10" s="39">
        <v>39760</v>
      </c>
      <c r="F10">
        <v>27.5</v>
      </c>
      <c r="G10">
        <v>6</v>
      </c>
    </row>
    <row r="11" spans="1:7">
      <c r="A11" t="s">
        <v>16</v>
      </c>
      <c r="B11" s="37">
        <v>45514</v>
      </c>
      <c r="D11">
        <v>46010</v>
      </c>
      <c r="E11" s="39">
        <f>243.1*F11+27506+984.3*G11</f>
        <v>40935.49</v>
      </c>
      <c r="F11">
        <v>26.9</v>
      </c>
      <c r="G11">
        <v>7</v>
      </c>
    </row>
    <row r="12" spans="1:7">
      <c r="B12" s="37">
        <v>45515</v>
      </c>
      <c r="D12">
        <v>49510</v>
      </c>
      <c r="E12" s="39">
        <f t="shared" ref="E12:E15" si="0">243.1*F12+27506+984.3*G12</f>
        <v>41773.93</v>
      </c>
      <c r="F12">
        <v>26.3</v>
      </c>
      <c r="G12">
        <v>8</v>
      </c>
    </row>
    <row r="13" spans="1:7">
      <c r="B13" s="37">
        <v>45516</v>
      </c>
      <c r="D13">
        <v>55500</v>
      </c>
      <c r="E13" s="39">
        <f t="shared" si="0"/>
        <v>42977.02</v>
      </c>
      <c r="F13">
        <v>27.2</v>
      </c>
      <c r="G13">
        <v>9</v>
      </c>
    </row>
    <row r="14" spans="1:7">
      <c r="B14" s="37">
        <v>45517</v>
      </c>
      <c r="D14">
        <v>60930</v>
      </c>
      <c r="E14" s="39">
        <f t="shared" si="0"/>
        <v>44325.97</v>
      </c>
      <c r="F14">
        <v>28.7</v>
      </c>
      <c r="G14">
        <v>10</v>
      </c>
    </row>
    <row r="15" spans="1:7">
      <c r="B15" s="37">
        <v>45518</v>
      </c>
      <c r="D15">
        <v>63000</v>
      </c>
      <c r="E15" s="39">
        <f t="shared" si="0"/>
        <v>45018.55</v>
      </c>
      <c r="F15">
        <v>27.5</v>
      </c>
      <c r="G15">
        <v>11</v>
      </c>
    </row>
  </sheetData>
  <phoneticPr fontId="1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58E986-FDA0-4578-9F38-A2B0F728D418}">
  <dimension ref="A1:T26"/>
  <sheetViews>
    <sheetView zoomScaleNormal="100" workbookViewId="0">
      <selection activeCell="X21" sqref="X21"/>
    </sheetView>
  </sheetViews>
  <sheetFormatPr defaultRowHeight="18.75"/>
  <cols>
    <col min="1" max="13" width="4.875" customWidth="1"/>
    <col min="14" max="24" width="6" customWidth="1"/>
  </cols>
  <sheetData>
    <row r="1" spans="1:20" s="40" customFormat="1" ht="55.5" customHeight="1">
      <c r="A1" s="40" t="s">
        <v>18</v>
      </c>
      <c r="B1" s="40" t="s">
        <v>87</v>
      </c>
      <c r="C1" s="40" t="s">
        <v>89</v>
      </c>
      <c r="D1" s="41" t="s">
        <v>90</v>
      </c>
      <c r="E1" s="42" t="s">
        <v>91</v>
      </c>
      <c r="F1" s="42" t="s">
        <v>92</v>
      </c>
      <c r="G1" s="42" t="s">
        <v>93</v>
      </c>
      <c r="H1" s="42" t="s">
        <v>94</v>
      </c>
      <c r="I1" s="40" t="s">
        <v>95</v>
      </c>
      <c r="J1" s="40" t="s">
        <v>96</v>
      </c>
      <c r="K1" s="40" t="s">
        <v>97</v>
      </c>
      <c r="L1" s="40" t="s">
        <v>98</v>
      </c>
      <c r="P1" s="41"/>
      <c r="Q1" s="42"/>
      <c r="R1" s="42"/>
      <c r="S1" s="42"/>
      <c r="T1" s="42"/>
    </row>
    <row r="2" spans="1:20">
      <c r="A2" t="s">
        <v>95</v>
      </c>
      <c r="B2">
        <v>26.3</v>
      </c>
      <c r="C2">
        <v>1530</v>
      </c>
      <c r="D2" s="43">
        <v>26.3</v>
      </c>
      <c r="E2">
        <v>0</v>
      </c>
      <c r="F2">
        <v>0</v>
      </c>
      <c r="G2">
        <v>0</v>
      </c>
      <c r="H2">
        <v>0</v>
      </c>
      <c r="I2" s="43">
        <v>1</v>
      </c>
      <c r="J2">
        <v>0</v>
      </c>
      <c r="K2">
        <v>0</v>
      </c>
      <c r="L2">
        <v>0</v>
      </c>
    </row>
    <row r="3" spans="1:20">
      <c r="A3" t="s">
        <v>95</v>
      </c>
      <c r="B3">
        <v>20.2</v>
      </c>
      <c r="C3">
        <v>290</v>
      </c>
      <c r="D3" s="43">
        <v>20.2</v>
      </c>
      <c r="E3">
        <v>0</v>
      </c>
      <c r="F3">
        <v>0</v>
      </c>
      <c r="G3">
        <v>0</v>
      </c>
      <c r="H3">
        <v>0</v>
      </c>
      <c r="I3" s="43">
        <v>1</v>
      </c>
      <c r="J3">
        <v>0</v>
      </c>
      <c r="K3">
        <v>0</v>
      </c>
      <c r="L3">
        <v>0</v>
      </c>
    </row>
    <row r="4" spans="1:20">
      <c r="A4" t="s">
        <v>95</v>
      </c>
      <c r="B4">
        <v>21.2</v>
      </c>
      <c r="C4">
        <v>610</v>
      </c>
      <c r="D4" s="43">
        <v>21.2</v>
      </c>
      <c r="E4">
        <v>0</v>
      </c>
      <c r="F4">
        <v>0</v>
      </c>
      <c r="G4">
        <v>0</v>
      </c>
      <c r="H4">
        <v>0</v>
      </c>
      <c r="I4" s="43">
        <v>1</v>
      </c>
      <c r="J4">
        <v>0</v>
      </c>
      <c r="K4">
        <v>0</v>
      </c>
      <c r="L4">
        <v>0</v>
      </c>
    </row>
    <row r="5" spans="1:20">
      <c r="A5" t="s">
        <v>95</v>
      </c>
      <c r="B5">
        <v>20.7</v>
      </c>
      <c r="C5">
        <v>510</v>
      </c>
      <c r="D5" s="43">
        <v>20.7</v>
      </c>
      <c r="E5">
        <v>0</v>
      </c>
      <c r="F5">
        <v>0</v>
      </c>
      <c r="G5">
        <v>0</v>
      </c>
      <c r="H5">
        <v>0</v>
      </c>
      <c r="I5" s="43">
        <v>1</v>
      </c>
      <c r="J5">
        <v>0</v>
      </c>
      <c r="K5">
        <v>0</v>
      </c>
      <c r="L5">
        <v>0</v>
      </c>
    </row>
    <row r="6" spans="1:20">
      <c r="A6" t="s">
        <v>95</v>
      </c>
      <c r="B6">
        <v>29.8</v>
      </c>
      <c r="C6">
        <v>2860</v>
      </c>
      <c r="D6" s="43">
        <v>29.8</v>
      </c>
      <c r="E6">
        <v>0</v>
      </c>
      <c r="F6">
        <v>0</v>
      </c>
      <c r="G6">
        <v>0</v>
      </c>
      <c r="H6">
        <v>0</v>
      </c>
      <c r="I6" s="43">
        <v>1</v>
      </c>
      <c r="J6">
        <v>0</v>
      </c>
      <c r="K6">
        <v>0</v>
      </c>
      <c r="L6">
        <v>0</v>
      </c>
    </row>
    <row r="7" spans="1:20">
      <c r="A7" t="s">
        <v>96</v>
      </c>
      <c r="B7">
        <v>22.2</v>
      </c>
      <c r="C7">
        <v>3580</v>
      </c>
      <c r="D7">
        <v>0</v>
      </c>
      <c r="E7" s="43">
        <v>22.2</v>
      </c>
      <c r="F7">
        <v>0</v>
      </c>
      <c r="G7">
        <v>0</v>
      </c>
      <c r="H7">
        <v>0</v>
      </c>
      <c r="I7">
        <v>0</v>
      </c>
      <c r="J7" s="43">
        <v>1</v>
      </c>
      <c r="K7">
        <v>0</v>
      </c>
      <c r="L7">
        <v>0</v>
      </c>
    </row>
    <row r="8" spans="1:20">
      <c r="A8" t="s">
        <v>96</v>
      </c>
      <c r="B8">
        <v>25.8</v>
      </c>
      <c r="C8">
        <v>4260</v>
      </c>
      <c r="D8">
        <v>0</v>
      </c>
      <c r="E8" s="43">
        <v>25.8</v>
      </c>
      <c r="F8">
        <v>0</v>
      </c>
      <c r="G8">
        <v>0</v>
      </c>
      <c r="H8">
        <v>0</v>
      </c>
      <c r="I8">
        <v>0</v>
      </c>
      <c r="J8" s="43">
        <v>1</v>
      </c>
      <c r="K8">
        <v>0</v>
      </c>
      <c r="L8">
        <v>0</v>
      </c>
    </row>
    <row r="9" spans="1:20">
      <c r="A9" t="s">
        <v>96</v>
      </c>
      <c r="B9">
        <v>19.600000000000001</v>
      </c>
      <c r="C9">
        <v>3800</v>
      </c>
      <c r="D9">
        <v>0</v>
      </c>
      <c r="E9" s="43">
        <v>19.600000000000001</v>
      </c>
      <c r="F9">
        <v>0</v>
      </c>
      <c r="G9">
        <v>0</v>
      </c>
      <c r="H9">
        <v>0</v>
      </c>
      <c r="I9">
        <v>0</v>
      </c>
      <c r="J9" s="43">
        <v>1</v>
      </c>
      <c r="K9">
        <v>0</v>
      </c>
      <c r="L9">
        <v>0</v>
      </c>
    </row>
    <row r="10" spans="1:20">
      <c r="A10" t="s">
        <v>96</v>
      </c>
      <c r="B10">
        <v>30.3</v>
      </c>
      <c r="C10">
        <v>5800</v>
      </c>
      <c r="D10">
        <v>0</v>
      </c>
      <c r="E10" s="43">
        <v>30.3</v>
      </c>
      <c r="F10">
        <v>0</v>
      </c>
      <c r="G10">
        <v>0</v>
      </c>
      <c r="H10">
        <v>0</v>
      </c>
      <c r="I10">
        <v>0</v>
      </c>
      <c r="J10" s="43">
        <v>1</v>
      </c>
      <c r="K10">
        <v>0</v>
      </c>
      <c r="L10">
        <v>0</v>
      </c>
    </row>
    <row r="11" spans="1:20">
      <c r="A11" t="s">
        <v>96</v>
      </c>
      <c r="B11">
        <v>23.6</v>
      </c>
      <c r="C11">
        <v>4380</v>
      </c>
      <c r="D11">
        <v>0</v>
      </c>
      <c r="E11" s="43">
        <v>23.6</v>
      </c>
      <c r="F11">
        <v>0</v>
      </c>
      <c r="G11">
        <v>0</v>
      </c>
      <c r="H11">
        <v>0</v>
      </c>
      <c r="I11">
        <v>0</v>
      </c>
      <c r="J11" s="43">
        <v>1</v>
      </c>
      <c r="K11">
        <v>0</v>
      </c>
      <c r="L11">
        <v>0</v>
      </c>
    </row>
    <row r="12" spans="1:20">
      <c r="A12" t="s">
        <v>97</v>
      </c>
      <c r="B12">
        <v>18.899999999999999</v>
      </c>
      <c r="C12">
        <v>1720</v>
      </c>
      <c r="D12">
        <v>0</v>
      </c>
      <c r="E12">
        <v>0</v>
      </c>
      <c r="F12" s="43">
        <v>18.899999999999999</v>
      </c>
      <c r="G12">
        <v>0</v>
      </c>
      <c r="H12">
        <v>0</v>
      </c>
      <c r="I12">
        <v>0</v>
      </c>
      <c r="J12">
        <v>0</v>
      </c>
      <c r="K12" s="43">
        <v>1</v>
      </c>
      <c r="L12">
        <v>0</v>
      </c>
    </row>
    <row r="13" spans="1:20">
      <c r="A13" t="s">
        <v>97</v>
      </c>
      <c r="B13">
        <v>28.1</v>
      </c>
      <c r="C13">
        <v>5500</v>
      </c>
      <c r="D13">
        <v>0</v>
      </c>
      <c r="E13">
        <v>0</v>
      </c>
      <c r="F13" s="43">
        <v>28.1</v>
      </c>
      <c r="G13">
        <v>0</v>
      </c>
      <c r="H13">
        <v>0</v>
      </c>
      <c r="I13">
        <v>0</v>
      </c>
      <c r="J13">
        <v>0</v>
      </c>
      <c r="K13" s="43">
        <v>1</v>
      </c>
      <c r="L13">
        <v>0</v>
      </c>
    </row>
    <row r="14" spans="1:20">
      <c r="A14" t="s">
        <v>97</v>
      </c>
      <c r="B14">
        <v>25.5</v>
      </c>
      <c r="C14">
        <v>4660</v>
      </c>
      <c r="D14">
        <v>0</v>
      </c>
      <c r="E14">
        <v>0</v>
      </c>
      <c r="F14" s="43">
        <v>25.5</v>
      </c>
      <c r="G14">
        <v>0</v>
      </c>
      <c r="H14">
        <v>0</v>
      </c>
      <c r="I14">
        <v>0</v>
      </c>
      <c r="J14">
        <v>0</v>
      </c>
      <c r="K14" s="43">
        <v>1</v>
      </c>
      <c r="L14">
        <v>0</v>
      </c>
    </row>
    <row r="15" spans="1:20">
      <c r="A15" t="s">
        <v>97</v>
      </c>
      <c r="B15">
        <v>20.2</v>
      </c>
      <c r="C15">
        <v>2050</v>
      </c>
      <c r="D15">
        <v>0</v>
      </c>
      <c r="E15">
        <v>0</v>
      </c>
      <c r="F15" s="43">
        <v>20.2</v>
      </c>
      <c r="G15">
        <v>0</v>
      </c>
      <c r="H15">
        <v>0</v>
      </c>
      <c r="I15">
        <v>0</v>
      </c>
      <c r="J15">
        <v>0</v>
      </c>
      <c r="K15" s="43">
        <v>1</v>
      </c>
      <c r="L15">
        <v>0</v>
      </c>
    </row>
    <row r="16" spans="1:20">
      <c r="A16" t="s">
        <v>97</v>
      </c>
      <c r="B16">
        <v>22.2</v>
      </c>
      <c r="C16">
        <v>1900</v>
      </c>
      <c r="D16">
        <v>0</v>
      </c>
      <c r="E16">
        <v>0</v>
      </c>
      <c r="F16" s="43">
        <v>22.2</v>
      </c>
      <c r="G16">
        <v>0</v>
      </c>
      <c r="H16">
        <v>0</v>
      </c>
      <c r="I16">
        <v>0</v>
      </c>
      <c r="J16">
        <v>0</v>
      </c>
      <c r="K16" s="43">
        <v>1</v>
      </c>
      <c r="L16">
        <v>0</v>
      </c>
    </row>
    <row r="17" spans="1:12">
      <c r="A17" t="s">
        <v>98</v>
      </c>
      <c r="B17">
        <v>28.8</v>
      </c>
      <c r="C17">
        <v>2940</v>
      </c>
      <c r="D17">
        <v>0</v>
      </c>
      <c r="E17">
        <v>0</v>
      </c>
      <c r="F17">
        <v>0</v>
      </c>
      <c r="G17" s="43">
        <v>28.8</v>
      </c>
      <c r="H17">
        <v>0</v>
      </c>
      <c r="I17">
        <v>0</v>
      </c>
      <c r="J17">
        <v>0</v>
      </c>
      <c r="K17">
        <v>0</v>
      </c>
      <c r="L17" s="43">
        <v>1</v>
      </c>
    </row>
    <row r="18" spans="1:12">
      <c r="A18" t="s">
        <v>98</v>
      </c>
      <c r="B18">
        <v>27.4</v>
      </c>
      <c r="C18">
        <v>3510</v>
      </c>
      <c r="D18">
        <v>0</v>
      </c>
      <c r="E18">
        <v>0</v>
      </c>
      <c r="F18">
        <v>0</v>
      </c>
      <c r="G18" s="43">
        <v>27.4</v>
      </c>
      <c r="H18">
        <v>0</v>
      </c>
      <c r="I18">
        <v>0</v>
      </c>
      <c r="J18">
        <v>0</v>
      </c>
      <c r="K18">
        <v>0</v>
      </c>
      <c r="L18" s="43">
        <v>1</v>
      </c>
    </row>
    <row r="19" spans="1:12">
      <c r="A19" t="s">
        <v>98</v>
      </c>
      <c r="B19">
        <v>28.7</v>
      </c>
      <c r="C19">
        <v>3800</v>
      </c>
      <c r="D19">
        <v>0</v>
      </c>
      <c r="E19">
        <v>0</v>
      </c>
      <c r="F19">
        <v>0</v>
      </c>
      <c r="G19" s="43">
        <v>28.7</v>
      </c>
      <c r="H19">
        <v>0</v>
      </c>
      <c r="I19">
        <v>0</v>
      </c>
      <c r="J19">
        <v>0</v>
      </c>
      <c r="K19">
        <v>0</v>
      </c>
      <c r="L19" s="43">
        <v>1</v>
      </c>
    </row>
    <row r="20" spans="1:12">
      <c r="A20" t="s">
        <v>98</v>
      </c>
      <c r="B20">
        <v>25.4</v>
      </c>
      <c r="C20">
        <v>2990</v>
      </c>
      <c r="D20">
        <v>0</v>
      </c>
      <c r="E20">
        <v>0</v>
      </c>
      <c r="F20">
        <v>0</v>
      </c>
      <c r="G20" s="43">
        <v>25.4</v>
      </c>
      <c r="H20">
        <v>0</v>
      </c>
      <c r="I20">
        <v>0</v>
      </c>
      <c r="J20">
        <v>0</v>
      </c>
      <c r="K20">
        <v>0</v>
      </c>
      <c r="L20" s="43">
        <v>1</v>
      </c>
    </row>
    <row r="21" spans="1:12">
      <c r="A21" t="s">
        <v>98</v>
      </c>
      <c r="B21">
        <v>24.5</v>
      </c>
      <c r="C21">
        <v>3050</v>
      </c>
      <c r="D21">
        <v>0</v>
      </c>
      <c r="E21">
        <v>0</v>
      </c>
      <c r="F21">
        <v>0</v>
      </c>
      <c r="G21" s="43">
        <v>24.5</v>
      </c>
      <c r="H21">
        <v>0</v>
      </c>
      <c r="I21">
        <v>0</v>
      </c>
      <c r="J21">
        <v>0</v>
      </c>
      <c r="K21">
        <v>0</v>
      </c>
      <c r="L21" s="43">
        <v>1</v>
      </c>
    </row>
    <row r="22" spans="1:12">
      <c r="A22" t="s">
        <v>99</v>
      </c>
      <c r="B22">
        <v>27.2</v>
      </c>
      <c r="C22">
        <v>4650</v>
      </c>
      <c r="D22">
        <v>0</v>
      </c>
      <c r="E22">
        <v>0</v>
      </c>
      <c r="F22">
        <v>0</v>
      </c>
      <c r="G22">
        <v>0</v>
      </c>
      <c r="H22" s="43">
        <v>27.2</v>
      </c>
      <c r="I22">
        <v>0</v>
      </c>
      <c r="J22">
        <v>0</v>
      </c>
      <c r="K22">
        <v>0</v>
      </c>
      <c r="L22">
        <v>0</v>
      </c>
    </row>
    <row r="23" spans="1:12">
      <c r="A23" t="s">
        <v>99</v>
      </c>
      <c r="B23">
        <v>23.1</v>
      </c>
      <c r="C23">
        <v>3770</v>
      </c>
      <c r="D23">
        <v>0</v>
      </c>
      <c r="E23">
        <v>0</v>
      </c>
      <c r="F23">
        <v>0</v>
      </c>
      <c r="G23">
        <v>0</v>
      </c>
      <c r="H23" s="43">
        <v>23.1</v>
      </c>
      <c r="I23">
        <v>0</v>
      </c>
      <c r="J23">
        <v>0</v>
      </c>
      <c r="K23">
        <v>0</v>
      </c>
      <c r="L23">
        <v>0</v>
      </c>
    </row>
    <row r="24" spans="1:12">
      <c r="A24" t="s">
        <v>99</v>
      </c>
      <c r="B24">
        <v>29</v>
      </c>
      <c r="C24">
        <v>4460</v>
      </c>
      <c r="D24">
        <v>0</v>
      </c>
      <c r="E24">
        <v>0</v>
      </c>
      <c r="F24">
        <v>0</v>
      </c>
      <c r="G24">
        <v>0</v>
      </c>
      <c r="H24" s="43">
        <v>29</v>
      </c>
      <c r="I24">
        <v>0</v>
      </c>
      <c r="J24">
        <v>0</v>
      </c>
      <c r="K24">
        <v>0</v>
      </c>
      <c r="L24">
        <v>0</v>
      </c>
    </row>
    <row r="25" spans="1:12">
      <c r="A25" t="s">
        <v>99</v>
      </c>
      <c r="B25">
        <v>27.4</v>
      </c>
      <c r="C25">
        <v>4410</v>
      </c>
      <c r="D25">
        <v>0</v>
      </c>
      <c r="E25">
        <v>0</v>
      </c>
      <c r="F25">
        <v>0</v>
      </c>
      <c r="G25">
        <v>0</v>
      </c>
      <c r="H25" s="43">
        <v>27.4</v>
      </c>
      <c r="I25">
        <v>0</v>
      </c>
      <c r="J25">
        <v>0</v>
      </c>
      <c r="K25">
        <v>0</v>
      </c>
      <c r="L25">
        <v>0</v>
      </c>
    </row>
    <row r="26" spans="1:12">
      <c r="A26" t="s">
        <v>99</v>
      </c>
      <c r="B26">
        <v>19.899999999999999</v>
      </c>
      <c r="C26">
        <v>3440</v>
      </c>
      <c r="D26">
        <v>0</v>
      </c>
      <c r="E26">
        <v>0</v>
      </c>
      <c r="F26">
        <v>0</v>
      </c>
      <c r="G26">
        <v>0</v>
      </c>
      <c r="H26" s="43">
        <v>19.899999999999999</v>
      </c>
      <c r="I26">
        <v>0</v>
      </c>
      <c r="J26">
        <v>0</v>
      </c>
      <c r="K26">
        <v>0</v>
      </c>
      <c r="L26">
        <v>0</v>
      </c>
    </row>
  </sheetData>
  <phoneticPr fontId="1"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3DA36E-5F08-4DC1-B0EC-B5AD4C2E08FE}">
  <dimension ref="A1:G42"/>
  <sheetViews>
    <sheetView zoomScaleNormal="100" workbookViewId="0">
      <selection activeCell="D3" sqref="D3"/>
    </sheetView>
  </sheetViews>
  <sheetFormatPr defaultRowHeight="18.75"/>
  <cols>
    <col min="1" max="2" width="5.5" customWidth="1"/>
    <col min="3" max="3" width="6.75" customWidth="1"/>
    <col min="4" max="4" width="9" bestFit="1" customWidth="1"/>
    <col min="6" max="6" width="13.375" bestFit="1" customWidth="1"/>
  </cols>
  <sheetData>
    <row r="1" spans="1:7">
      <c r="A1" t="s">
        <v>32</v>
      </c>
      <c r="B1" t="s">
        <v>33</v>
      </c>
      <c r="C1" t="s">
        <v>34</v>
      </c>
      <c r="D1" t="s">
        <v>35</v>
      </c>
      <c r="F1" t="s">
        <v>36</v>
      </c>
      <c r="G1">
        <v>-2.4179843821355482</v>
      </c>
    </row>
    <row r="2" spans="1:7">
      <c r="A2" s="22">
        <v>4.5</v>
      </c>
      <c r="B2">
        <v>1</v>
      </c>
      <c r="C2">
        <f t="shared" ref="C2:C32" si="0">EXP($G$1+A2*$G$2)</f>
        <v>0.13813998379253126</v>
      </c>
      <c r="D2">
        <f t="shared" ref="D2:D32" si="1">B2*LN(C2)-C2-LN(FACT(B2))</f>
        <v>-2.1176277164402473</v>
      </c>
      <c r="F2" t="s">
        <v>37</v>
      </c>
      <c r="G2">
        <v>9.744369988618494E-2</v>
      </c>
    </row>
    <row r="3" spans="1:7">
      <c r="A3" s="22">
        <v>7.9</v>
      </c>
      <c r="B3">
        <v>0</v>
      </c>
      <c r="C3">
        <f t="shared" si="0"/>
        <v>0.19239992067654468</v>
      </c>
      <c r="D3">
        <f t="shared" si="1"/>
        <v>-0.19239992067654468</v>
      </c>
      <c r="F3" t="s">
        <v>38</v>
      </c>
      <c r="G3">
        <f>SUM(D2:D32)</f>
        <v>-96.006235307226177</v>
      </c>
    </row>
    <row r="4" spans="1:7">
      <c r="A4" s="22">
        <v>8.5</v>
      </c>
      <c r="B4">
        <v>0</v>
      </c>
      <c r="C4">
        <f t="shared" si="0"/>
        <v>0.20398416043009179</v>
      </c>
      <c r="D4">
        <f t="shared" si="1"/>
        <v>-0.20398416043009179</v>
      </c>
    </row>
    <row r="5" spans="1:7">
      <c r="A5" s="22">
        <v>8.9</v>
      </c>
      <c r="B5">
        <v>0</v>
      </c>
      <c r="C5">
        <f t="shared" si="0"/>
        <v>0.2120919327736043</v>
      </c>
      <c r="D5">
        <f t="shared" si="1"/>
        <v>-0.2120919327736043</v>
      </c>
    </row>
    <row r="6" spans="1:7">
      <c r="A6" s="22">
        <v>9.1</v>
      </c>
      <c r="B6">
        <v>0</v>
      </c>
      <c r="C6">
        <f t="shared" si="0"/>
        <v>0.21626587765762015</v>
      </c>
      <c r="D6">
        <f t="shared" si="1"/>
        <v>-0.21626587765762015</v>
      </c>
    </row>
    <row r="7" spans="1:7">
      <c r="A7" s="22">
        <v>11.7</v>
      </c>
      <c r="B7">
        <v>1</v>
      </c>
      <c r="C7">
        <f t="shared" si="0"/>
        <v>0.27862371660296598</v>
      </c>
      <c r="D7">
        <f t="shared" si="1"/>
        <v>-1.5565168100701505</v>
      </c>
    </row>
    <row r="8" spans="1:7">
      <c r="A8" s="22">
        <v>13.8</v>
      </c>
      <c r="B8">
        <v>0</v>
      </c>
      <c r="C8">
        <f t="shared" si="0"/>
        <v>0.34189167778711876</v>
      </c>
      <c r="D8">
        <f t="shared" si="1"/>
        <v>-0.34189167778711876</v>
      </c>
    </row>
    <row r="9" spans="1:7">
      <c r="A9" s="22">
        <v>16.8</v>
      </c>
      <c r="B9">
        <v>0</v>
      </c>
      <c r="C9">
        <f t="shared" si="0"/>
        <v>0.45797978928164684</v>
      </c>
      <c r="D9">
        <f t="shared" si="1"/>
        <v>-0.45797978928164684</v>
      </c>
    </row>
    <row r="10" spans="1:7">
      <c r="A10" s="22">
        <v>18.2</v>
      </c>
      <c r="B10">
        <v>0</v>
      </c>
      <c r="C10">
        <f t="shared" si="0"/>
        <v>0.52492019146306634</v>
      </c>
      <c r="D10">
        <f t="shared" si="1"/>
        <v>-0.52492019146306634</v>
      </c>
    </row>
    <row r="11" spans="1:7">
      <c r="A11" s="22">
        <v>18.7</v>
      </c>
      <c r="B11">
        <v>0</v>
      </c>
      <c r="C11">
        <f t="shared" si="0"/>
        <v>0.5511285498296824</v>
      </c>
      <c r="D11">
        <f t="shared" si="1"/>
        <v>-0.5511285498296824</v>
      </c>
    </row>
    <row r="12" spans="1:7">
      <c r="A12" s="22">
        <v>18.899999999999999</v>
      </c>
      <c r="B12">
        <v>1</v>
      </c>
      <c r="C12">
        <f t="shared" si="0"/>
        <v>0.56197469640826159</v>
      </c>
      <c r="D12">
        <f t="shared" si="1"/>
        <v>-1.1382731506949146</v>
      </c>
    </row>
    <row r="13" spans="1:7">
      <c r="A13" s="22">
        <v>19.3</v>
      </c>
      <c r="B13">
        <v>0</v>
      </c>
      <c r="C13">
        <f t="shared" si="0"/>
        <v>0.58431154301285027</v>
      </c>
      <c r="D13">
        <f t="shared" si="1"/>
        <v>-0.58431154301285027</v>
      </c>
    </row>
    <row r="14" spans="1:7">
      <c r="A14" s="22">
        <v>21.7</v>
      </c>
      <c r="B14">
        <v>0</v>
      </c>
      <c r="C14">
        <f t="shared" si="0"/>
        <v>0.73826230211798172</v>
      </c>
      <c r="D14">
        <f t="shared" si="1"/>
        <v>-0.73826230211798172</v>
      </c>
    </row>
    <row r="15" spans="1:7">
      <c r="A15" s="22">
        <v>22.3</v>
      </c>
      <c r="B15">
        <v>0</v>
      </c>
      <c r="C15">
        <f t="shared" si="0"/>
        <v>0.78271246342089618</v>
      </c>
      <c r="D15">
        <f t="shared" si="1"/>
        <v>-0.78271246342089618</v>
      </c>
    </row>
    <row r="16" spans="1:7">
      <c r="A16" s="22">
        <v>23.4</v>
      </c>
      <c r="B16">
        <v>1</v>
      </c>
      <c r="C16">
        <f t="shared" si="0"/>
        <v>0.87127135643634701</v>
      </c>
      <c r="D16">
        <f t="shared" si="1"/>
        <v>-1.009073161235168</v>
      </c>
    </row>
    <row r="17" spans="1:4">
      <c r="A17" s="22">
        <v>24.1</v>
      </c>
      <c r="B17">
        <v>2</v>
      </c>
      <c r="C17">
        <f t="shared" si="0"/>
        <v>0.93277504654149224</v>
      </c>
      <c r="D17">
        <f t="shared" si="1"/>
        <v>-1.7651046568584197</v>
      </c>
    </row>
    <row r="18" spans="1:4">
      <c r="A18" s="22">
        <v>28.8</v>
      </c>
      <c r="B18">
        <v>0</v>
      </c>
      <c r="C18">
        <f t="shared" si="0"/>
        <v>1.4746109238966749</v>
      </c>
      <c r="D18">
        <f t="shared" si="1"/>
        <v>-1.4746109238966749</v>
      </c>
    </row>
    <row r="19" spans="1:4">
      <c r="A19" s="22">
        <v>29.7</v>
      </c>
      <c r="B19">
        <v>1</v>
      </c>
      <c r="C19">
        <f t="shared" si="0"/>
        <v>1.6097735299649685</v>
      </c>
      <c r="D19">
        <f t="shared" si="1"/>
        <v>-1.1336800254808241</v>
      </c>
    </row>
    <row r="20" spans="1:4">
      <c r="A20" s="22">
        <v>31.6</v>
      </c>
      <c r="B20">
        <v>0</v>
      </c>
      <c r="C20">
        <f t="shared" si="0"/>
        <v>1.937186251199831</v>
      </c>
      <c r="D20">
        <f t="shared" si="1"/>
        <v>-1.937186251199831</v>
      </c>
    </row>
    <row r="21" spans="1:4">
      <c r="A21" s="22">
        <v>32.799999999999997</v>
      </c>
      <c r="B21">
        <v>0</v>
      </c>
      <c r="C21">
        <f t="shared" si="0"/>
        <v>2.1774815879800919</v>
      </c>
      <c r="D21">
        <f t="shared" si="1"/>
        <v>-2.1774815879800919</v>
      </c>
    </row>
    <row r="22" spans="1:4">
      <c r="A22" s="22">
        <v>34.4</v>
      </c>
      <c r="B22">
        <v>3</v>
      </c>
      <c r="C22">
        <f t="shared" si="0"/>
        <v>2.544868284252995</v>
      </c>
      <c r="D22">
        <f t="shared" si="1"/>
        <v>-1.5343910716334088</v>
      </c>
    </row>
    <row r="23" spans="1:4">
      <c r="A23" s="22">
        <v>38</v>
      </c>
      <c r="B23">
        <v>0</v>
      </c>
      <c r="C23">
        <f t="shared" si="0"/>
        <v>3.6142205379578618</v>
      </c>
      <c r="D23">
        <f t="shared" si="1"/>
        <v>-3.6142205379578618</v>
      </c>
    </row>
    <row r="24" spans="1:4">
      <c r="A24" s="22">
        <v>40</v>
      </c>
      <c r="B24">
        <v>6</v>
      </c>
      <c r="C24">
        <f t="shared" si="0"/>
        <v>4.3919073697643212</v>
      </c>
      <c r="D24">
        <f t="shared" si="1"/>
        <v>-2.0925769019033256</v>
      </c>
    </row>
    <row r="25" spans="1:4">
      <c r="A25" s="22">
        <v>42.8</v>
      </c>
      <c r="B25">
        <v>16</v>
      </c>
      <c r="C25">
        <f t="shared" si="0"/>
        <v>5.7696185721778921</v>
      </c>
      <c r="D25">
        <f t="shared" si="1"/>
        <v>-8.3997831103678848</v>
      </c>
    </row>
    <row r="26" spans="1:4">
      <c r="A26" s="22">
        <v>47.5</v>
      </c>
      <c r="B26">
        <v>4</v>
      </c>
      <c r="C26">
        <f t="shared" si="0"/>
        <v>9.121108679735892</v>
      </c>
      <c r="D26">
        <f t="shared" si="1"/>
        <v>-3.4567970602508926</v>
      </c>
    </row>
    <row r="27" spans="1:4">
      <c r="A27" s="22">
        <v>55.8</v>
      </c>
      <c r="B27">
        <v>16</v>
      </c>
      <c r="C27">
        <f t="shared" si="0"/>
        <v>20.478469614272125</v>
      </c>
      <c r="D27">
        <f t="shared" si="1"/>
        <v>-2.8403445761356529</v>
      </c>
    </row>
    <row r="28" spans="1:4">
      <c r="A28" s="22">
        <v>56.9</v>
      </c>
      <c r="B28">
        <v>59</v>
      </c>
      <c r="C28">
        <f t="shared" si="0"/>
        <v>22.795477052436901</v>
      </c>
      <c r="D28">
        <f t="shared" si="1"/>
        <v>-22.86213957197225</v>
      </c>
    </row>
    <row r="29" spans="1:4">
      <c r="A29" s="22">
        <v>58.1</v>
      </c>
      <c r="B29">
        <v>5</v>
      </c>
      <c r="C29">
        <f t="shared" si="0"/>
        <v>25.6231075045885</v>
      </c>
      <c r="D29">
        <f t="shared" si="1"/>
        <v>-14.193126341111562</v>
      </c>
    </row>
    <row r="30" spans="1:4">
      <c r="A30" s="22">
        <v>58.2</v>
      </c>
      <c r="B30">
        <v>43</v>
      </c>
      <c r="C30">
        <f t="shared" si="0"/>
        <v>25.874008997548067</v>
      </c>
      <c r="D30">
        <f t="shared" si="1"/>
        <v>-7.5178156096488493</v>
      </c>
    </row>
    <row r="31" spans="1:4">
      <c r="A31" s="22">
        <v>62.2</v>
      </c>
      <c r="B31">
        <v>21</v>
      </c>
      <c r="C31">
        <f t="shared" si="0"/>
        <v>38.206809190394893</v>
      </c>
      <c r="D31">
        <f t="shared" si="1"/>
        <v>-7.0836593223835465</v>
      </c>
    </row>
    <row r="32" spans="1:4">
      <c r="A32" s="22">
        <v>65.900000000000006</v>
      </c>
      <c r="B32">
        <v>48</v>
      </c>
      <c r="C32">
        <f t="shared" si="0"/>
        <v>54.79261600079316</v>
      </c>
      <c r="D32">
        <f t="shared" si="1"/>
        <v>-3.295878511553525</v>
      </c>
    </row>
    <row r="35" spans="1:1">
      <c r="A35" s="22"/>
    </row>
    <row r="36" spans="1:1">
      <c r="A36" s="22"/>
    </row>
    <row r="37" spans="1:1">
      <c r="A37" s="22"/>
    </row>
    <row r="38" spans="1:1">
      <c r="A38" s="22"/>
    </row>
    <row r="39" spans="1:1">
      <c r="A39" s="22"/>
    </row>
    <row r="40" spans="1:1">
      <c r="A40" s="22"/>
    </row>
    <row r="41" spans="1:1">
      <c r="A41" s="22"/>
    </row>
    <row r="42" spans="1:1">
      <c r="A42" s="22"/>
    </row>
  </sheetData>
  <phoneticPr fontId="1"/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4D7517-0827-4D4C-95FC-54E30A737B07}">
  <dimension ref="A1:L21"/>
  <sheetViews>
    <sheetView zoomScaleNormal="100" workbookViewId="0">
      <selection activeCell="B20" sqref="B20"/>
    </sheetView>
  </sheetViews>
  <sheetFormatPr defaultRowHeight="18.75"/>
  <cols>
    <col min="1" max="1" width="14.25" bestFit="1" customWidth="1"/>
    <col min="2" max="2" width="6" customWidth="1"/>
    <col min="3" max="11" width="4.25" customWidth="1"/>
    <col min="12" max="12" width="4.875" customWidth="1"/>
    <col min="13" max="13" width="4.125" customWidth="1"/>
  </cols>
  <sheetData>
    <row r="1" spans="1:12">
      <c r="A1" t="s">
        <v>54</v>
      </c>
      <c r="B1" t="s">
        <v>53</v>
      </c>
      <c r="C1" t="s">
        <v>52</v>
      </c>
      <c r="D1" t="s">
        <v>51</v>
      </c>
      <c r="E1" t="s">
        <v>50</v>
      </c>
      <c r="F1" t="s">
        <v>49</v>
      </c>
      <c r="G1" t="s">
        <v>48</v>
      </c>
      <c r="H1" t="s">
        <v>47</v>
      </c>
      <c r="I1" t="s">
        <v>46</v>
      </c>
      <c r="J1" t="s">
        <v>45</v>
      </c>
      <c r="K1" t="s">
        <v>44</v>
      </c>
      <c r="L1" t="s">
        <v>57</v>
      </c>
    </row>
    <row r="2" spans="1:12">
      <c r="A2" t="s">
        <v>43</v>
      </c>
      <c r="C2">
        <v>2</v>
      </c>
      <c r="E2">
        <v>3</v>
      </c>
      <c r="G2">
        <v>5</v>
      </c>
      <c r="H2">
        <v>4</v>
      </c>
      <c r="I2">
        <v>3</v>
      </c>
      <c r="J2">
        <v>2</v>
      </c>
      <c r="K2">
        <v>1</v>
      </c>
      <c r="L2">
        <v>20</v>
      </c>
    </row>
    <row r="3" spans="1:12">
      <c r="A3" t="s">
        <v>42</v>
      </c>
      <c r="B3">
        <v>1</v>
      </c>
      <c r="C3">
        <v>1</v>
      </c>
      <c r="D3">
        <v>1</v>
      </c>
      <c r="F3">
        <v>1</v>
      </c>
      <c r="G3">
        <v>1</v>
      </c>
      <c r="H3">
        <v>12</v>
      </c>
      <c r="I3">
        <v>2</v>
      </c>
      <c r="K3">
        <v>1</v>
      </c>
      <c r="L3">
        <v>20</v>
      </c>
    </row>
    <row r="4" spans="1:12">
      <c r="A4" t="s">
        <v>41</v>
      </c>
      <c r="C4">
        <v>4</v>
      </c>
      <c r="G4">
        <v>4</v>
      </c>
      <c r="H4">
        <v>1</v>
      </c>
      <c r="I4">
        <v>11</v>
      </c>
      <c r="L4">
        <v>20</v>
      </c>
    </row>
    <row r="5" spans="1:12">
      <c r="A5" t="s">
        <v>57</v>
      </c>
      <c r="B5">
        <v>1</v>
      </c>
      <c r="C5">
        <v>7</v>
      </c>
      <c r="D5">
        <v>1</v>
      </c>
      <c r="E5">
        <v>3</v>
      </c>
      <c r="F5">
        <v>1</v>
      </c>
      <c r="G5">
        <v>10</v>
      </c>
      <c r="H5">
        <v>17</v>
      </c>
      <c r="I5">
        <v>16</v>
      </c>
      <c r="J5">
        <v>2</v>
      </c>
      <c r="K5">
        <v>2</v>
      </c>
      <c r="L5">
        <v>60</v>
      </c>
    </row>
    <row r="7" spans="1:12">
      <c r="A7" t="s">
        <v>56</v>
      </c>
    </row>
    <row r="8" spans="1:12">
      <c r="A8" t="s">
        <v>54</v>
      </c>
      <c r="B8" t="s">
        <v>53</v>
      </c>
      <c r="C8" t="s">
        <v>52</v>
      </c>
      <c r="D8" t="s">
        <v>51</v>
      </c>
      <c r="E8" t="s">
        <v>50</v>
      </c>
      <c r="F8" t="s">
        <v>49</v>
      </c>
      <c r="G8" t="s">
        <v>48</v>
      </c>
      <c r="H8" t="s">
        <v>47</v>
      </c>
      <c r="I8" t="s">
        <v>46</v>
      </c>
      <c r="J8" t="s">
        <v>45</v>
      </c>
      <c r="K8" t="s">
        <v>44</v>
      </c>
    </row>
    <row r="9" spans="1:12">
      <c r="A9" t="s">
        <v>43</v>
      </c>
      <c r="B9">
        <f t="shared" ref="B9:K9" si="0">B$5*$L2/$L$5</f>
        <v>0.33333333333333331</v>
      </c>
      <c r="C9">
        <f t="shared" si="0"/>
        <v>2.3333333333333335</v>
      </c>
      <c r="D9">
        <f t="shared" si="0"/>
        <v>0.33333333333333331</v>
      </c>
      <c r="E9">
        <f t="shared" si="0"/>
        <v>1</v>
      </c>
      <c r="F9">
        <f t="shared" si="0"/>
        <v>0.33333333333333331</v>
      </c>
      <c r="G9">
        <f t="shared" si="0"/>
        <v>3.3333333333333335</v>
      </c>
      <c r="H9">
        <f t="shared" si="0"/>
        <v>5.666666666666667</v>
      </c>
      <c r="I9">
        <f t="shared" si="0"/>
        <v>5.333333333333333</v>
      </c>
      <c r="J9">
        <f t="shared" si="0"/>
        <v>0.66666666666666663</v>
      </c>
      <c r="K9">
        <f t="shared" si="0"/>
        <v>0.66666666666666663</v>
      </c>
    </row>
    <row r="10" spans="1:12">
      <c r="A10" t="s">
        <v>42</v>
      </c>
      <c r="B10">
        <f t="shared" ref="B10:K10" si="1">B$5*$L3/$L$5</f>
        <v>0.33333333333333331</v>
      </c>
      <c r="C10">
        <f t="shared" si="1"/>
        <v>2.3333333333333335</v>
      </c>
      <c r="D10">
        <f t="shared" si="1"/>
        <v>0.33333333333333331</v>
      </c>
      <c r="E10">
        <f t="shared" si="1"/>
        <v>1</v>
      </c>
      <c r="F10">
        <f t="shared" si="1"/>
        <v>0.33333333333333331</v>
      </c>
      <c r="G10">
        <f t="shared" si="1"/>
        <v>3.3333333333333335</v>
      </c>
      <c r="H10">
        <f t="shared" si="1"/>
        <v>5.666666666666667</v>
      </c>
      <c r="I10">
        <f t="shared" si="1"/>
        <v>5.333333333333333</v>
      </c>
      <c r="J10">
        <f t="shared" si="1"/>
        <v>0.66666666666666663</v>
      </c>
      <c r="K10">
        <f t="shared" si="1"/>
        <v>0.66666666666666663</v>
      </c>
    </row>
    <row r="11" spans="1:12">
      <c r="A11" t="s">
        <v>41</v>
      </c>
      <c r="B11">
        <f t="shared" ref="B11:K11" si="2">B$5*$L4/$L$5</f>
        <v>0.33333333333333331</v>
      </c>
      <c r="C11">
        <f t="shared" si="2"/>
        <v>2.3333333333333335</v>
      </c>
      <c r="D11">
        <f t="shared" si="2"/>
        <v>0.33333333333333331</v>
      </c>
      <c r="E11">
        <f t="shared" si="2"/>
        <v>1</v>
      </c>
      <c r="F11">
        <f t="shared" si="2"/>
        <v>0.33333333333333331</v>
      </c>
      <c r="G11">
        <f t="shared" si="2"/>
        <v>3.3333333333333335</v>
      </c>
      <c r="H11">
        <f t="shared" si="2"/>
        <v>5.666666666666667</v>
      </c>
      <c r="I11">
        <f t="shared" si="2"/>
        <v>5.333333333333333</v>
      </c>
      <c r="J11">
        <f t="shared" si="2"/>
        <v>0.66666666666666663</v>
      </c>
      <c r="K11">
        <f t="shared" si="2"/>
        <v>0.66666666666666663</v>
      </c>
    </row>
    <row r="13" spans="1:12">
      <c r="A13" t="s">
        <v>55</v>
      </c>
    </row>
    <row r="14" spans="1:12">
      <c r="A14" t="s">
        <v>54</v>
      </c>
      <c r="B14" t="s">
        <v>53</v>
      </c>
      <c r="C14" t="s">
        <v>52</v>
      </c>
      <c r="D14" t="s">
        <v>51</v>
      </c>
      <c r="E14" t="s">
        <v>50</v>
      </c>
      <c r="F14" t="s">
        <v>49</v>
      </c>
      <c r="G14" t="s">
        <v>48</v>
      </c>
      <c r="H14" t="s">
        <v>47</v>
      </c>
      <c r="I14" t="s">
        <v>46</v>
      </c>
      <c r="J14" t="s">
        <v>45</v>
      </c>
      <c r="K14" t="s">
        <v>44</v>
      </c>
    </row>
    <row r="15" spans="1:12">
      <c r="A15" t="s">
        <v>43</v>
      </c>
      <c r="B15">
        <f t="shared" ref="B15:K15" si="3">(B2-B9)^2/B9</f>
        <v>0.33333333333333331</v>
      </c>
      <c r="C15">
        <f t="shared" si="3"/>
        <v>4.7619047619047658E-2</v>
      </c>
      <c r="D15">
        <f t="shared" si="3"/>
        <v>0.33333333333333331</v>
      </c>
      <c r="E15">
        <f t="shared" si="3"/>
        <v>4</v>
      </c>
      <c r="F15">
        <f t="shared" si="3"/>
        <v>0.33333333333333331</v>
      </c>
      <c r="G15">
        <f t="shared" si="3"/>
        <v>0.83333333333333315</v>
      </c>
      <c r="H15">
        <f t="shared" si="3"/>
        <v>0.49019607843137264</v>
      </c>
      <c r="I15">
        <f t="shared" si="3"/>
        <v>1.020833333333333</v>
      </c>
      <c r="J15">
        <f t="shared" si="3"/>
        <v>2.6666666666666674</v>
      </c>
      <c r="K15">
        <f t="shared" si="3"/>
        <v>0.16666666666666671</v>
      </c>
    </row>
    <row r="16" spans="1:12">
      <c r="A16" t="s">
        <v>42</v>
      </c>
      <c r="B16">
        <f t="shared" ref="B16:K16" si="4">(B3-B10)^2/B10</f>
        <v>1.3333333333333337</v>
      </c>
      <c r="C16">
        <f t="shared" si="4"/>
        <v>0.76190476190476197</v>
      </c>
      <c r="D16">
        <f t="shared" si="4"/>
        <v>1.3333333333333337</v>
      </c>
      <c r="E16">
        <f t="shared" si="4"/>
        <v>1</v>
      </c>
      <c r="F16">
        <f t="shared" si="4"/>
        <v>1.3333333333333337</v>
      </c>
      <c r="G16">
        <f t="shared" si="4"/>
        <v>1.6333333333333335</v>
      </c>
      <c r="H16">
        <f t="shared" si="4"/>
        <v>7.0784313725490184</v>
      </c>
      <c r="I16">
        <f t="shared" si="4"/>
        <v>2.083333333333333</v>
      </c>
      <c r="J16">
        <f t="shared" si="4"/>
        <v>0.66666666666666663</v>
      </c>
      <c r="K16">
        <f t="shared" si="4"/>
        <v>0.16666666666666671</v>
      </c>
    </row>
    <row r="17" spans="1:11">
      <c r="A17" t="s">
        <v>41</v>
      </c>
      <c r="B17">
        <f t="shared" ref="B17:K17" si="5">(B4-B11)^2/B11</f>
        <v>0.33333333333333331</v>
      </c>
      <c r="C17">
        <f t="shared" si="5"/>
        <v>1.1904761904761902</v>
      </c>
      <c r="D17">
        <f t="shared" si="5"/>
        <v>0.33333333333333331</v>
      </c>
      <c r="E17">
        <f t="shared" si="5"/>
        <v>1</v>
      </c>
      <c r="F17">
        <f t="shared" si="5"/>
        <v>0.33333333333333331</v>
      </c>
      <c r="G17">
        <f t="shared" si="5"/>
        <v>0.13333333333333328</v>
      </c>
      <c r="H17">
        <f t="shared" si="5"/>
        <v>3.8431372549019613</v>
      </c>
      <c r="I17">
        <f t="shared" si="5"/>
        <v>6.0208333333333339</v>
      </c>
      <c r="J17">
        <f t="shared" si="5"/>
        <v>0.66666666666666663</v>
      </c>
      <c r="K17">
        <f t="shared" si="5"/>
        <v>0.66666666666666663</v>
      </c>
    </row>
    <row r="20" spans="1:11">
      <c r="A20" t="s">
        <v>40</v>
      </c>
      <c r="B20">
        <f>SUM(B15:K17)</f>
        <v>42.136764705882349</v>
      </c>
      <c r="C20" s="3"/>
    </row>
    <row r="21" spans="1:11">
      <c r="A21" t="s">
        <v>39</v>
      </c>
      <c r="B21">
        <f>SQRT(B20/L5/MIN(COUNT(B5:K5)-1,COUNT(L2:L4)-1))</f>
        <v>0.59257042271982574</v>
      </c>
      <c r="C21" s="3"/>
    </row>
  </sheetData>
  <phoneticPr fontId="1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14C798-C720-45CA-9961-A5B3E2C4B1E4}">
  <dimension ref="A1:L21"/>
  <sheetViews>
    <sheetView zoomScaleNormal="100" workbookViewId="0">
      <selection activeCell="Q30" sqref="Q30"/>
    </sheetView>
  </sheetViews>
  <sheetFormatPr defaultRowHeight="18.75"/>
  <cols>
    <col min="1" max="1" width="13" bestFit="1" customWidth="1"/>
    <col min="2" max="2" width="5.875" customWidth="1"/>
    <col min="3" max="12" width="4.25" customWidth="1"/>
  </cols>
  <sheetData>
    <row r="1" spans="1:12">
      <c r="A1" t="s">
        <v>54</v>
      </c>
      <c r="B1" t="s">
        <v>53</v>
      </c>
      <c r="C1" t="s">
        <v>52</v>
      </c>
      <c r="D1" t="s">
        <v>51</v>
      </c>
      <c r="E1" t="s">
        <v>50</v>
      </c>
      <c r="F1" t="s">
        <v>49</v>
      </c>
      <c r="G1" t="s">
        <v>48</v>
      </c>
      <c r="H1" t="s">
        <v>47</v>
      </c>
      <c r="I1" t="s">
        <v>46</v>
      </c>
      <c r="J1" t="s">
        <v>45</v>
      </c>
      <c r="K1" t="s">
        <v>44</v>
      </c>
      <c r="L1" t="s">
        <v>57</v>
      </c>
    </row>
    <row r="2" spans="1:12">
      <c r="A2" t="s">
        <v>43</v>
      </c>
      <c r="C2">
        <v>2</v>
      </c>
      <c r="E2">
        <v>3</v>
      </c>
      <c r="G2">
        <v>5</v>
      </c>
      <c r="H2">
        <v>4</v>
      </c>
      <c r="I2">
        <v>3</v>
      </c>
      <c r="J2">
        <v>2</v>
      </c>
      <c r="K2">
        <v>1</v>
      </c>
      <c r="L2">
        <f>SUM(B2:K2)</f>
        <v>20</v>
      </c>
    </row>
    <row r="3" spans="1:12">
      <c r="A3" t="s">
        <v>42</v>
      </c>
      <c r="B3">
        <v>1</v>
      </c>
      <c r="C3">
        <v>1</v>
      </c>
      <c r="D3">
        <v>1</v>
      </c>
      <c r="F3">
        <v>1</v>
      </c>
      <c r="G3">
        <v>1</v>
      </c>
      <c r="H3">
        <v>12</v>
      </c>
      <c r="I3">
        <v>2</v>
      </c>
      <c r="K3">
        <v>1</v>
      </c>
      <c r="L3">
        <f>SUM(B3:K3)</f>
        <v>20</v>
      </c>
    </row>
    <row r="4" spans="1:12">
      <c r="A4" t="s">
        <v>41</v>
      </c>
      <c r="C4">
        <v>4</v>
      </c>
      <c r="G4">
        <v>4</v>
      </c>
      <c r="H4">
        <v>1</v>
      </c>
      <c r="I4">
        <v>11</v>
      </c>
      <c r="L4">
        <f>SUM(B4:K4)</f>
        <v>20</v>
      </c>
    </row>
    <row r="5" spans="1:12">
      <c r="A5" t="s">
        <v>57</v>
      </c>
      <c r="B5">
        <f t="shared" ref="B5:L5" si="0">SUM(B2:B4)</f>
        <v>1</v>
      </c>
      <c r="C5">
        <f t="shared" si="0"/>
        <v>7</v>
      </c>
      <c r="D5">
        <f t="shared" si="0"/>
        <v>1</v>
      </c>
      <c r="E5">
        <f t="shared" si="0"/>
        <v>3</v>
      </c>
      <c r="F5">
        <f t="shared" si="0"/>
        <v>1</v>
      </c>
      <c r="G5">
        <f t="shared" si="0"/>
        <v>10</v>
      </c>
      <c r="H5">
        <f t="shared" si="0"/>
        <v>17</v>
      </c>
      <c r="I5">
        <f t="shared" si="0"/>
        <v>16</v>
      </c>
      <c r="J5">
        <f t="shared" si="0"/>
        <v>2</v>
      </c>
      <c r="K5">
        <f t="shared" si="0"/>
        <v>2</v>
      </c>
      <c r="L5">
        <f t="shared" si="0"/>
        <v>60</v>
      </c>
    </row>
    <row r="7" spans="1:12">
      <c r="A7" t="s">
        <v>56</v>
      </c>
    </row>
    <row r="8" spans="1:12">
      <c r="A8" t="s">
        <v>54</v>
      </c>
      <c r="B8" t="s">
        <v>53</v>
      </c>
      <c r="C8" t="s">
        <v>52</v>
      </c>
      <c r="D8" t="s">
        <v>51</v>
      </c>
      <c r="E8" t="s">
        <v>50</v>
      </c>
      <c r="F8" t="s">
        <v>49</v>
      </c>
      <c r="G8" t="s">
        <v>48</v>
      </c>
      <c r="H8" t="s">
        <v>47</v>
      </c>
      <c r="I8" t="s">
        <v>46</v>
      </c>
      <c r="J8" t="s">
        <v>45</v>
      </c>
      <c r="K8" t="s">
        <v>44</v>
      </c>
    </row>
    <row r="9" spans="1:12">
      <c r="A9" t="s">
        <v>43</v>
      </c>
      <c r="B9">
        <f t="shared" ref="B9:K9" si="1">B$5*$L2/$L$5</f>
        <v>0.33333333333333331</v>
      </c>
      <c r="C9">
        <f t="shared" si="1"/>
        <v>2.3333333333333335</v>
      </c>
      <c r="D9">
        <f t="shared" si="1"/>
        <v>0.33333333333333331</v>
      </c>
      <c r="E9">
        <f t="shared" si="1"/>
        <v>1</v>
      </c>
      <c r="F9">
        <f t="shared" si="1"/>
        <v>0.33333333333333331</v>
      </c>
      <c r="G9">
        <f t="shared" si="1"/>
        <v>3.3333333333333335</v>
      </c>
      <c r="H9">
        <f t="shared" si="1"/>
        <v>5.666666666666667</v>
      </c>
      <c r="I9">
        <f t="shared" si="1"/>
        <v>5.333333333333333</v>
      </c>
      <c r="J9">
        <f t="shared" si="1"/>
        <v>0.66666666666666663</v>
      </c>
      <c r="K9">
        <f t="shared" si="1"/>
        <v>0.66666666666666663</v>
      </c>
    </row>
    <row r="10" spans="1:12">
      <c r="A10" t="s">
        <v>42</v>
      </c>
      <c r="B10">
        <f t="shared" ref="B10:K10" si="2">B$5*$L3/$L$5</f>
        <v>0.33333333333333331</v>
      </c>
      <c r="C10">
        <f t="shared" si="2"/>
        <v>2.3333333333333335</v>
      </c>
      <c r="D10">
        <f t="shared" si="2"/>
        <v>0.33333333333333331</v>
      </c>
      <c r="E10">
        <f t="shared" si="2"/>
        <v>1</v>
      </c>
      <c r="F10">
        <f t="shared" si="2"/>
        <v>0.33333333333333331</v>
      </c>
      <c r="G10">
        <f t="shared" si="2"/>
        <v>3.3333333333333335</v>
      </c>
      <c r="H10">
        <f t="shared" si="2"/>
        <v>5.666666666666667</v>
      </c>
      <c r="I10">
        <f t="shared" si="2"/>
        <v>5.333333333333333</v>
      </c>
      <c r="J10">
        <f t="shared" si="2"/>
        <v>0.66666666666666663</v>
      </c>
      <c r="K10">
        <f t="shared" si="2"/>
        <v>0.66666666666666663</v>
      </c>
    </row>
    <row r="11" spans="1:12">
      <c r="A11" t="s">
        <v>41</v>
      </c>
      <c r="B11">
        <f t="shared" ref="B11:K11" si="3">B$5*$L4/$L$5</f>
        <v>0.33333333333333331</v>
      </c>
      <c r="C11">
        <f t="shared" si="3"/>
        <v>2.3333333333333335</v>
      </c>
      <c r="D11">
        <f t="shared" si="3"/>
        <v>0.33333333333333331</v>
      </c>
      <c r="E11">
        <f t="shared" si="3"/>
        <v>1</v>
      </c>
      <c r="F11">
        <f t="shared" si="3"/>
        <v>0.33333333333333331</v>
      </c>
      <c r="G11">
        <f t="shared" si="3"/>
        <v>3.3333333333333335</v>
      </c>
      <c r="H11">
        <f t="shared" si="3"/>
        <v>5.666666666666667</v>
      </c>
      <c r="I11">
        <f t="shared" si="3"/>
        <v>5.333333333333333</v>
      </c>
      <c r="J11">
        <f t="shared" si="3"/>
        <v>0.66666666666666663</v>
      </c>
      <c r="K11">
        <f t="shared" si="3"/>
        <v>0.66666666666666663</v>
      </c>
    </row>
    <row r="14" spans="1:12">
      <c r="A14" t="s">
        <v>58</v>
      </c>
    </row>
    <row r="15" spans="1:12">
      <c r="A15" t="s">
        <v>7</v>
      </c>
      <c r="B15">
        <f>_xlfn.CHISQ.TEST(B2:K4,B9:K11)</f>
        <v>6.7767089318586608E-3</v>
      </c>
      <c r="C15" s="3"/>
    </row>
    <row r="20" spans="3:3">
      <c r="C20" s="3"/>
    </row>
    <row r="21" spans="3:3">
      <c r="C21" s="3"/>
    </row>
  </sheetData>
  <phoneticPr fontId="1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E87A7D-C48C-4C80-A460-DB3B12245974}">
  <dimension ref="A1:H30"/>
  <sheetViews>
    <sheetView zoomScaleNormal="100" workbookViewId="0">
      <selection activeCell="E3" sqref="E3"/>
    </sheetView>
  </sheetViews>
  <sheetFormatPr defaultRowHeight="18.75"/>
  <cols>
    <col min="1" max="1" width="7.125" bestFit="1" customWidth="1"/>
    <col min="3" max="4" width="6.75" customWidth="1"/>
    <col min="5" max="5" width="9" bestFit="1" customWidth="1"/>
    <col min="7" max="7" width="13.375" bestFit="1" customWidth="1"/>
    <col min="14" max="14" width="13.375" bestFit="1" customWidth="1"/>
  </cols>
  <sheetData>
    <row r="1" spans="1:8">
      <c r="A1" t="s">
        <v>59</v>
      </c>
      <c r="B1" t="s">
        <v>60</v>
      </c>
      <c r="C1" t="s">
        <v>60</v>
      </c>
      <c r="D1" t="s">
        <v>61</v>
      </c>
      <c r="E1" t="s">
        <v>35</v>
      </c>
      <c r="G1" t="s">
        <v>36</v>
      </c>
      <c r="H1">
        <v>-11.016162392475254</v>
      </c>
    </row>
    <row r="2" spans="1:8">
      <c r="A2" s="22">
        <v>28.4</v>
      </c>
      <c r="B2" t="s">
        <v>2</v>
      </c>
      <c r="C2">
        <v>0</v>
      </c>
      <c r="D2">
        <f t="shared" ref="D2:D20" si="0">1/(1+EXP(-$H$1-A2*$H$2))</f>
        <v>8.8524164297122971E-3</v>
      </c>
      <c r="E2">
        <f t="shared" ref="E2:E20" si="1">C2*LN(D2)+(1-C2)*LN(1-D2)</f>
        <v>-8.89183185495508E-3</v>
      </c>
      <c r="G2" t="s">
        <v>37</v>
      </c>
      <c r="H2">
        <v>0.2217601904930924</v>
      </c>
    </row>
    <row r="3" spans="1:8">
      <c r="A3" s="22">
        <v>29.3</v>
      </c>
      <c r="B3" t="s">
        <v>2</v>
      </c>
      <c r="C3">
        <v>0</v>
      </c>
      <c r="D3">
        <f t="shared" si="0"/>
        <v>1.0786777637564098E-2</v>
      </c>
      <c r="E3">
        <f t="shared" si="1"/>
        <v>-1.0845376701164956E-2</v>
      </c>
      <c r="G3" t="s">
        <v>38</v>
      </c>
      <c r="H3">
        <f>SUM(E2:E20)</f>
        <v>-5.7982012408178436</v>
      </c>
    </row>
    <row r="4" spans="1:8">
      <c r="A4" s="22">
        <v>29.6</v>
      </c>
      <c r="B4" t="s">
        <v>2</v>
      </c>
      <c r="C4">
        <v>0</v>
      </c>
      <c r="D4">
        <f t="shared" si="0"/>
        <v>1.1520261917239498E-2</v>
      </c>
      <c r="E4">
        <f t="shared" si="1"/>
        <v>-1.1587134221645643E-2</v>
      </c>
    </row>
    <row r="5" spans="1:8">
      <c r="A5" s="22">
        <v>32.5</v>
      </c>
      <c r="B5" t="s">
        <v>2</v>
      </c>
      <c r="C5">
        <v>0</v>
      </c>
      <c r="D5">
        <f t="shared" si="0"/>
        <v>2.1690404595374437E-2</v>
      </c>
      <c r="E5">
        <f t="shared" si="1"/>
        <v>-2.1929099323344668E-2</v>
      </c>
    </row>
    <row r="6" spans="1:8">
      <c r="A6" s="22">
        <v>35.299999999999997</v>
      </c>
      <c r="B6" t="s">
        <v>2</v>
      </c>
      <c r="C6">
        <v>0</v>
      </c>
      <c r="D6">
        <f t="shared" si="0"/>
        <v>3.9618756921959111E-2</v>
      </c>
      <c r="E6">
        <f t="shared" si="1"/>
        <v>-4.0424945148497773E-2</v>
      </c>
    </row>
    <row r="7" spans="1:8">
      <c r="A7" s="22">
        <v>38.299999999999997</v>
      </c>
      <c r="B7" t="s">
        <v>2</v>
      </c>
      <c r="C7">
        <v>0</v>
      </c>
      <c r="D7">
        <f t="shared" si="0"/>
        <v>7.4278829673596933E-2</v>
      </c>
      <c r="E7">
        <f t="shared" si="1"/>
        <v>-7.7182201637793921E-2</v>
      </c>
    </row>
    <row r="8" spans="1:8">
      <c r="A8" s="22">
        <v>39.799999999999997</v>
      </c>
      <c r="B8" t="s">
        <v>62</v>
      </c>
      <c r="C8">
        <v>1</v>
      </c>
      <c r="D8">
        <f t="shared" si="0"/>
        <v>0.10064242532488028</v>
      </c>
      <c r="E8">
        <f t="shared" si="1"/>
        <v>-2.296181387305277</v>
      </c>
    </row>
    <row r="9" spans="1:8">
      <c r="A9" s="22">
        <v>43</v>
      </c>
      <c r="B9" t="s">
        <v>2</v>
      </c>
      <c r="C9">
        <v>0</v>
      </c>
      <c r="D9">
        <f t="shared" si="0"/>
        <v>0.18535580467678381</v>
      </c>
      <c r="E9">
        <f t="shared" si="1"/>
        <v>-0.20500383122133256</v>
      </c>
    </row>
    <row r="10" spans="1:8">
      <c r="A10" s="22">
        <v>44</v>
      </c>
      <c r="B10" t="s">
        <v>2</v>
      </c>
      <c r="C10">
        <v>0</v>
      </c>
      <c r="D10">
        <f t="shared" si="0"/>
        <v>0.22119534753619269</v>
      </c>
      <c r="E10">
        <f t="shared" si="1"/>
        <v>-0.24999503161415065</v>
      </c>
    </row>
    <row r="11" spans="1:8">
      <c r="A11" s="22">
        <v>47</v>
      </c>
      <c r="B11" t="s">
        <v>2</v>
      </c>
      <c r="C11">
        <v>0</v>
      </c>
      <c r="D11">
        <f t="shared" si="0"/>
        <v>0.35584745225922898</v>
      </c>
      <c r="E11">
        <f t="shared" si="1"/>
        <v>-0.43981970555445721</v>
      </c>
    </row>
    <row r="12" spans="1:8">
      <c r="A12" s="22">
        <v>48.3</v>
      </c>
      <c r="B12" t="s">
        <v>62</v>
      </c>
      <c r="C12">
        <v>1</v>
      </c>
      <c r="D12">
        <f t="shared" si="0"/>
        <v>0.42430018266831476</v>
      </c>
      <c r="E12">
        <f t="shared" si="1"/>
        <v>-0.85731409625706445</v>
      </c>
    </row>
    <row r="13" spans="1:8">
      <c r="A13" s="22">
        <v>48.6</v>
      </c>
      <c r="B13" t="s">
        <v>2</v>
      </c>
      <c r="C13">
        <v>0</v>
      </c>
      <c r="D13">
        <f t="shared" si="0"/>
        <v>0.44062716428275001</v>
      </c>
      <c r="E13">
        <f t="shared" si="1"/>
        <v>-0.58093905906932897</v>
      </c>
    </row>
    <row r="14" spans="1:8">
      <c r="A14" s="22">
        <v>48.9</v>
      </c>
      <c r="B14" t="s">
        <v>2</v>
      </c>
      <c r="C14">
        <v>0</v>
      </c>
      <c r="D14">
        <f t="shared" si="0"/>
        <v>0.4570835912904212</v>
      </c>
      <c r="E14">
        <f t="shared" si="1"/>
        <v>-0.61079991434331615</v>
      </c>
    </row>
    <row r="15" spans="1:8">
      <c r="A15" s="22">
        <v>55</v>
      </c>
      <c r="B15" t="s">
        <v>62</v>
      </c>
      <c r="C15">
        <v>1</v>
      </c>
      <c r="D15">
        <f t="shared" si="0"/>
        <v>0.76506431109825035</v>
      </c>
      <c r="E15">
        <f t="shared" si="1"/>
        <v>-0.26779538189391772</v>
      </c>
    </row>
    <row r="16" spans="1:8">
      <c r="A16" s="22">
        <v>62.2</v>
      </c>
      <c r="B16" t="s">
        <v>62</v>
      </c>
      <c r="C16">
        <v>1</v>
      </c>
      <c r="D16">
        <f t="shared" si="0"/>
        <v>0.94143794402422121</v>
      </c>
      <c r="E16">
        <f t="shared" si="1"/>
        <v>-6.0346844874287063E-2</v>
      </c>
    </row>
    <row r="17" spans="1:5">
      <c r="A17" s="22">
        <v>64.2</v>
      </c>
      <c r="B17" t="s">
        <v>62</v>
      </c>
      <c r="C17">
        <v>1</v>
      </c>
      <c r="D17">
        <f t="shared" si="0"/>
        <v>0.96161110315672105</v>
      </c>
      <c r="E17">
        <f t="shared" si="1"/>
        <v>-3.9145168723843674E-2</v>
      </c>
    </row>
    <row r="18" spans="1:5">
      <c r="A18" s="22">
        <v>70.3</v>
      </c>
      <c r="B18" t="s">
        <v>62</v>
      </c>
      <c r="C18">
        <v>1</v>
      </c>
      <c r="D18">
        <f t="shared" si="0"/>
        <v>0.98978447908225675</v>
      </c>
      <c r="E18">
        <f t="shared" si="1"/>
        <v>-1.0268057449838544E-2</v>
      </c>
    </row>
    <row r="19" spans="1:5">
      <c r="A19" s="22">
        <v>71.3</v>
      </c>
      <c r="B19" t="s">
        <v>62</v>
      </c>
      <c r="C19">
        <v>1</v>
      </c>
      <c r="D19">
        <f t="shared" si="0"/>
        <v>0.99179960856016125</v>
      </c>
      <c r="E19">
        <f t="shared" si="1"/>
        <v>-8.2341996033648956E-3</v>
      </c>
    </row>
    <row r="20" spans="1:5">
      <c r="A20" s="22">
        <v>79</v>
      </c>
      <c r="B20" t="s">
        <v>62</v>
      </c>
      <c r="C20">
        <v>1</v>
      </c>
      <c r="D20">
        <f t="shared" si="0"/>
        <v>0.99850314738280566</v>
      </c>
      <c r="E20">
        <f t="shared" si="1"/>
        <v>-1.4979740202629231E-3</v>
      </c>
    </row>
    <row r="23" spans="1:5">
      <c r="A23" s="22"/>
    </row>
    <row r="24" spans="1:5">
      <c r="A24" s="22"/>
    </row>
    <row r="25" spans="1:5">
      <c r="A25" s="22"/>
    </row>
    <row r="26" spans="1:5">
      <c r="A26" s="22"/>
    </row>
    <row r="27" spans="1:5">
      <c r="A27" s="22"/>
    </row>
    <row r="28" spans="1:5">
      <c r="A28" s="22"/>
    </row>
    <row r="29" spans="1:5">
      <c r="A29" s="22"/>
    </row>
    <row r="30" spans="1:5">
      <c r="A30" s="22"/>
    </row>
  </sheetData>
  <phoneticPr fontId="1"/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47177C-ED31-463E-9FF4-EBEA30D923C9}">
  <dimension ref="A1:H30"/>
  <sheetViews>
    <sheetView zoomScaleNormal="100" workbookViewId="0">
      <selection activeCell="H8" sqref="H8"/>
    </sheetView>
  </sheetViews>
  <sheetFormatPr defaultRowHeight="18.75"/>
  <cols>
    <col min="1" max="1" width="7.125" bestFit="1" customWidth="1"/>
    <col min="3" max="4" width="6.75" customWidth="1"/>
    <col min="5" max="5" width="9" bestFit="1" customWidth="1"/>
    <col min="7" max="7" width="13.375" bestFit="1" customWidth="1"/>
  </cols>
  <sheetData>
    <row r="1" spans="1:8">
      <c r="A1" t="s">
        <v>59</v>
      </c>
      <c r="B1" t="s">
        <v>60</v>
      </c>
      <c r="C1" t="s">
        <v>60</v>
      </c>
      <c r="D1" t="s">
        <v>61</v>
      </c>
      <c r="E1" t="s">
        <v>35</v>
      </c>
      <c r="G1" t="s">
        <v>36</v>
      </c>
      <c r="H1">
        <v>-0.31845373947410988</v>
      </c>
    </row>
    <row r="2" spans="1:8">
      <c r="A2" s="22">
        <v>28.4</v>
      </c>
      <c r="B2" t="s">
        <v>2</v>
      </c>
      <c r="C2">
        <v>0</v>
      </c>
      <c r="D2">
        <f>1/(1+EXP(-$H$1-A2*$H$2))</f>
        <v>0.42105262954213124</v>
      </c>
      <c r="E2">
        <f t="shared" ref="E2:E20" si="0">C2*LN(D2)+(1-C2)*LN(1-D2)</f>
        <v>-0.54654370284993303</v>
      </c>
      <c r="G2" t="s">
        <v>37</v>
      </c>
      <c r="H2" s="1">
        <v>0</v>
      </c>
    </row>
    <row r="3" spans="1:8">
      <c r="A3" s="22">
        <v>29.3</v>
      </c>
      <c r="B3" t="s">
        <v>2</v>
      </c>
      <c r="C3">
        <v>0</v>
      </c>
      <c r="D3">
        <f t="shared" ref="D3:D20" si="1">1/(1+EXP(-$H$1-A3*$H$2))</f>
        <v>0.42105262954213124</v>
      </c>
      <c r="E3">
        <f t="shared" si="0"/>
        <v>-0.54654370284993303</v>
      </c>
      <c r="G3" t="s">
        <v>38</v>
      </c>
      <c r="H3">
        <f>SUM(E2:E20)</f>
        <v>-12.931960269941605</v>
      </c>
    </row>
    <row r="4" spans="1:8">
      <c r="A4" s="22">
        <v>29.6</v>
      </c>
      <c r="B4" t="s">
        <v>2</v>
      </c>
      <c r="C4">
        <v>0</v>
      </c>
      <c r="D4">
        <f t="shared" si="1"/>
        <v>0.42105262954213124</v>
      </c>
      <c r="E4">
        <f t="shared" si="0"/>
        <v>-0.54654370284993303</v>
      </c>
    </row>
    <row r="5" spans="1:8">
      <c r="A5" s="22">
        <v>32.5</v>
      </c>
      <c r="B5" t="s">
        <v>2</v>
      </c>
      <c r="C5">
        <v>0</v>
      </c>
      <c r="D5">
        <f t="shared" si="1"/>
        <v>0.42105262954213124</v>
      </c>
      <c r="E5">
        <f t="shared" si="0"/>
        <v>-0.54654370284993303</v>
      </c>
    </row>
    <row r="6" spans="1:8">
      <c r="A6" s="22">
        <v>35.299999999999997</v>
      </c>
      <c r="B6" t="s">
        <v>2</v>
      </c>
      <c r="C6">
        <v>0</v>
      </c>
      <c r="D6">
        <f t="shared" si="1"/>
        <v>0.42105262954213124</v>
      </c>
      <c r="E6">
        <f t="shared" si="0"/>
        <v>-0.54654370284993303</v>
      </c>
    </row>
    <row r="7" spans="1:8">
      <c r="A7" s="22">
        <v>38.299999999999997</v>
      </c>
      <c r="B7" t="s">
        <v>2</v>
      </c>
      <c r="C7">
        <v>0</v>
      </c>
      <c r="D7">
        <f t="shared" si="1"/>
        <v>0.42105262954213124</v>
      </c>
      <c r="E7">
        <f t="shared" si="0"/>
        <v>-0.54654370284993303</v>
      </c>
      <c r="G7" t="s">
        <v>63</v>
      </c>
      <c r="H7">
        <f>-2*(H3-(-5.7982))</f>
        <v>14.267520539883211</v>
      </c>
    </row>
    <row r="8" spans="1:8">
      <c r="A8" s="22">
        <v>39.799999999999997</v>
      </c>
      <c r="B8" t="s">
        <v>62</v>
      </c>
      <c r="C8">
        <v>1</v>
      </c>
      <c r="D8">
        <f t="shared" si="1"/>
        <v>0.42105262954213124</v>
      </c>
      <c r="E8">
        <f t="shared" si="0"/>
        <v>-0.86499744232404285</v>
      </c>
      <c r="G8" t="s">
        <v>7</v>
      </c>
      <c r="H8">
        <f>_xlfn.CHISQ.DIST.RT(H7,1)</f>
        <v>1.5857771736787921E-4</v>
      </c>
    </row>
    <row r="9" spans="1:8">
      <c r="A9" s="22">
        <v>43</v>
      </c>
      <c r="B9" t="s">
        <v>2</v>
      </c>
      <c r="C9">
        <v>0</v>
      </c>
      <c r="D9">
        <f t="shared" si="1"/>
        <v>0.42105262954213124</v>
      </c>
      <c r="E9">
        <f t="shared" si="0"/>
        <v>-0.54654370284993303</v>
      </c>
    </row>
    <row r="10" spans="1:8">
      <c r="A10" s="22">
        <v>44</v>
      </c>
      <c r="B10" t="s">
        <v>2</v>
      </c>
      <c r="C10">
        <v>0</v>
      </c>
      <c r="D10">
        <f t="shared" si="1"/>
        <v>0.42105262954213124</v>
      </c>
      <c r="E10">
        <f t="shared" si="0"/>
        <v>-0.54654370284993303</v>
      </c>
    </row>
    <row r="11" spans="1:8">
      <c r="A11" s="22">
        <v>47</v>
      </c>
      <c r="B11" t="s">
        <v>2</v>
      </c>
      <c r="C11">
        <v>0</v>
      </c>
      <c r="D11">
        <f t="shared" si="1"/>
        <v>0.42105262954213124</v>
      </c>
      <c r="E11">
        <f t="shared" si="0"/>
        <v>-0.54654370284993303</v>
      </c>
    </row>
    <row r="12" spans="1:8">
      <c r="A12" s="22">
        <v>48.3</v>
      </c>
      <c r="B12" t="s">
        <v>62</v>
      </c>
      <c r="C12">
        <v>1</v>
      </c>
      <c r="D12">
        <f t="shared" si="1"/>
        <v>0.42105262954213124</v>
      </c>
      <c r="E12">
        <f t="shared" si="0"/>
        <v>-0.86499744232404285</v>
      </c>
    </row>
    <row r="13" spans="1:8">
      <c r="A13" s="22">
        <v>48.6</v>
      </c>
      <c r="B13" t="s">
        <v>2</v>
      </c>
      <c r="C13">
        <v>0</v>
      </c>
      <c r="D13">
        <f t="shared" si="1"/>
        <v>0.42105262954213124</v>
      </c>
      <c r="E13">
        <f t="shared" si="0"/>
        <v>-0.54654370284993303</v>
      </c>
    </row>
    <row r="14" spans="1:8">
      <c r="A14" s="22">
        <v>48.9</v>
      </c>
      <c r="B14" t="s">
        <v>2</v>
      </c>
      <c r="C14">
        <v>0</v>
      </c>
      <c r="D14">
        <f t="shared" si="1"/>
        <v>0.42105262954213124</v>
      </c>
      <c r="E14">
        <f t="shared" si="0"/>
        <v>-0.54654370284993303</v>
      </c>
    </row>
    <row r="15" spans="1:8">
      <c r="A15" s="22">
        <v>55</v>
      </c>
      <c r="B15" t="s">
        <v>62</v>
      </c>
      <c r="C15">
        <v>1</v>
      </c>
      <c r="D15">
        <f t="shared" si="1"/>
        <v>0.42105262954213124</v>
      </c>
      <c r="E15">
        <f t="shared" si="0"/>
        <v>-0.86499744232404285</v>
      </c>
    </row>
    <row r="16" spans="1:8">
      <c r="A16" s="22">
        <v>62.2</v>
      </c>
      <c r="B16" t="s">
        <v>62</v>
      </c>
      <c r="C16">
        <v>1</v>
      </c>
      <c r="D16">
        <f t="shared" si="1"/>
        <v>0.42105262954213124</v>
      </c>
      <c r="E16">
        <f t="shared" si="0"/>
        <v>-0.86499744232404285</v>
      </c>
    </row>
    <row r="17" spans="1:5">
      <c r="A17" s="22">
        <v>64.2</v>
      </c>
      <c r="B17" t="s">
        <v>62</v>
      </c>
      <c r="C17">
        <v>1</v>
      </c>
      <c r="D17">
        <f t="shared" si="1"/>
        <v>0.42105262954213124</v>
      </c>
      <c r="E17">
        <f t="shared" si="0"/>
        <v>-0.86499744232404285</v>
      </c>
    </row>
    <row r="18" spans="1:5">
      <c r="A18" s="22">
        <v>70.3</v>
      </c>
      <c r="B18" t="s">
        <v>62</v>
      </c>
      <c r="C18">
        <v>1</v>
      </c>
      <c r="D18">
        <f t="shared" si="1"/>
        <v>0.42105262954213124</v>
      </c>
      <c r="E18">
        <f t="shared" si="0"/>
        <v>-0.86499744232404285</v>
      </c>
    </row>
    <row r="19" spans="1:5">
      <c r="A19" s="22">
        <v>71.3</v>
      </c>
      <c r="B19" t="s">
        <v>62</v>
      </c>
      <c r="C19">
        <v>1</v>
      </c>
      <c r="D19">
        <f t="shared" si="1"/>
        <v>0.42105262954213124</v>
      </c>
      <c r="E19">
        <f t="shared" si="0"/>
        <v>-0.86499744232404285</v>
      </c>
    </row>
    <row r="20" spans="1:5">
      <c r="A20" s="22">
        <v>79</v>
      </c>
      <c r="B20" t="s">
        <v>62</v>
      </c>
      <c r="C20">
        <v>1</v>
      </c>
      <c r="D20">
        <f t="shared" si="1"/>
        <v>0.42105262954213124</v>
      </c>
      <c r="E20">
        <f t="shared" si="0"/>
        <v>-0.86499744232404285</v>
      </c>
    </row>
    <row r="23" spans="1:5">
      <c r="A23" s="22"/>
    </row>
    <row r="24" spans="1:5">
      <c r="A24" s="22"/>
    </row>
    <row r="25" spans="1:5">
      <c r="A25" s="22"/>
    </row>
    <row r="26" spans="1:5">
      <c r="A26" s="22"/>
    </row>
    <row r="27" spans="1:5">
      <c r="A27" s="22"/>
    </row>
    <row r="28" spans="1:5">
      <c r="A28" s="22"/>
    </row>
    <row r="29" spans="1:5">
      <c r="A29" s="22"/>
    </row>
    <row r="30" spans="1:5">
      <c r="A30" s="22"/>
    </row>
  </sheetData>
  <phoneticPr fontId="1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0C78F4-AC1C-435D-B046-766D4E2BAF98}">
  <dimension ref="A1:D19"/>
  <sheetViews>
    <sheetView zoomScaleNormal="100" workbookViewId="0">
      <selection activeCell="B8" sqref="B8"/>
    </sheetView>
  </sheetViews>
  <sheetFormatPr defaultRowHeight="18.75"/>
  <cols>
    <col min="1" max="1" width="13" bestFit="1" customWidth="1"/>
    <col min="2" max="3" width="8.25" customWidth="1"/>
    <col min="4" max="4" width="6.75" customWidth="1"/>
  </cols>
  <sheetData>
    <row r="1" spans="1:4">
      <c r="A1" s="23"/>
      <c r="B1">
        <v>0</v>
      </c>
      <c r="C1">
        <v>1</v>
      </c>
      <c r="D1" t="s">
        <v>57</v>
      </c>
    </row>
    <row r="2" spans="1:4">
      <c r="A2">
        <v>0</v>
      </c>
      <c r="B2">
        <v>11</v>
      </c>
      <c r="C2">
        <v>2</v>
      </c>
      <c r="D2">
        <f>SUM(B2:C2)</f>
        <v>13</v>
      </c>
    </row>
    <row r="3" spans="1:4">
      <c r="A3">
        <v>1</v>
      </c>
      <c r="B3">
        <v>0</v>
      </c>
      <c r="C3">
        <v>6</v>
      </c>
      <c r="D3">
        <f>SUM(B3:C3)</f>
        <v>6</v>
      </c>
    </row>
    <row r="4" spans="1:4">
      <c r="A4" t="s">
        <v>57</v>
      </c>
      <c r="B4">
        <f>SUM(B2:B3)</f>
        <v>11</v>
      </c>
      <c r="C4">
        <f>SUM(C2:C3)</f>
        <v>8</v>
      </c>
      <c r="D4">
        <f>SUM(D2:D3)</f>
        <v>19</v>
      </c>
    </row>
    <row r="6" spans="1:4">
      <c r="A6" t="s">
        <v>56</v>
      </c>
    </row>
    <row r="7" spans="1:4">
      <c r="A7" s="23"/>
      <c r="B7">
        <v>0</v>
      </c>
      <c r="C7">
        <v>1</v>
      </c>
    </row>
    <row r="8" spans="1:4">
      <c r="A8">
        <v>0</v>
      </c>
      <c r="B8">
        <f>B$4*$D2/$D$4</f>
        <v>7.5263157894736841</v>
      </c>
      <c r="C8">
        <f>C$4*$D2/$D$4</f>
        <v>5.4736842105263159</v>
      </c>
    </row>
    <row r="9" spans="1:4">
      <c r="A9">
        <v>1</v>
      </c>
      <c r="B9">
        <f>B$4*$D3/$D$4</f>
        <v>3.4736842105263159</v>
      </c>
      <c r="C9">
        <f>C$4*$D3/$D$4</f>
        <v>2.5263157894736841</v>
      </c>
    </row>
    <row r="12" spans="1:4">
      <c r="A12" t="s">
        <v>58</v>
      </c>
    </row>
    <row r="13" spans="1:4">
      <c r="A13" t="s">
        <v>7</v>
      </c>
      <c r="B13">
        <f>_xlfn.CHISQ.TEST(B2:C3,B8:C9)</f>
        <v>5.1579102195948429E-4</v>
      </c>
      <c r="C13" s="3"/>
    </row>
    <row r="18" spans="3:3">
      <c r="C18" s="3"/>
    </row>
    <row r="19" spans="3:3">
      <c r="C19" s="3"/>
    </row>
  </sheetData>
  <phoneticPr fontId="1"/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7AB754-8010-4496-9151-40B4EBD72C5D}">
  <dimension ref="A1:N25"/>
  <sheetViews>
    <sheetView zoomScaleNormal="100" workbookViewId="0">
      <selection activeCell="N10" sqref="N10"/>
    </sheetView>
  </sheetViews>
  <sheetFormatPr defaultRowHeight="18.75"/>
  <cols>
    <col min="1" max="2" width="6" style="24" customWidth="1"/>
    <col min="3" max="3" width="4.625" style="25" customWidth="1"/>
    <col min="4" max="4" width="8.375" style="24" customWidth="1"/>
    <col min="5" max="5" width="4.375" style="24" customWidth="1"/>
    <col min="6" max="6" width="6" style="24" customWidth="1"/>
    <col min="7" max="7" width="14.25" style="24" customWidth="1"/>
    <col min="8" max="8" width="10" style="24" customWidth="1"/>
    <col min="9" max="9" width="5.375" style="24" customWidth="1"/>
    <col min="10" max="10" width="4.875" style="24" customWidth="1"/>
    <col min="11" max="11" width="6.125" style="24" customWidth="1"/>
    <col min="12" max="12" width="8.875" style="24" customWidth="1"/>
    <col min="13" max="13" width="12" style="27" customWidth="1"/>
    <col min="14" max="14" width="13.875" style="27" customWidth="1"/>
    <col min="15" max="15" width="9" style="24"/>
    <col min="16" max="16" width="13.375" style="24" bestFit="1" customWidth="1"/>
    <col min="17" max="16384" width="9" style="24"/>
  </cols>
  <sheetData>
    <row r="1" spans="1:14" ht="18.75" customHeight="1">
      <c r="A1" s="24" t="s">
        <v>59</v>
      </c>
      <c r="B1" s="24" t="s">
        <v>64</v>
      </c>
      <c r="C1" s="25" t="s">
        <v>65</v>
      </c>
      <c r="D1" s="24" t="s">
        <v>60</v>
      </c>
      <c r="E1" s="24" t="s">
        <v>60</v>
      </c>
      <c r="F1" s="24" t="s">
        <v>61</v>
      </c>
      <c r="G1" s="24" t="s">
        <v>35</v>
      </c>
      <c r="H1" s="26" t="s">
        <v>66</v>
      </c>
      <c r="I1" s="26" t="s">
        <v>67</v>
      </c>
      <c r="J1" s="26"/>
      <c r="K1" s="24" t="s">
        <v>68</v>
      </c>
      <c r="M1" s="27" t="s">
        <v>36</v>
      </c>
      <c r="N1" s="27">
        <v>23.995404979180645</v>
      </c>
    </row>
    <row r="2" spans="1:14">
      <c r="A2" s="28">
        <v>28.4</v>
      </c>
      <c r="B2" s="28">
        <v>57.1</v>
      </c>
      <c r="C2" s="25">
        <v>29</v>
      </c>
      <c r="D2" s="24" t="s">
        <v>2</v>
      </c>
      <c r="E2" s="24">
        <v>0</v>
      </c>
      <c r="F2" s="24">
        <f>1/(1+EXP(-$N$1-A2*$N$2-B2*$N$3-C2*$N$4))</f>
        <v>7.4265017349613965E-6</v>
      </c>
      <c r="G2" s="24">
        <f t="shared" ref="G2:G20" si="0">E2*LN(F2)+(1-E2)*LN(1-F2)</f>
        <v>-7.426529311508983E-6</v>
      </c>
      <c r="H2" s="24">
        <f>ABS(E2-F2)</f>
        <v>7.4265017349613965E-6</v>
      </c>
      <c r="I2" s="24">
        <f>IF(H2&lt;0.5,1,0)</f>
        <v>1</v>
      </c>
      <c r="K2" s="24">
        <f>AVERAGE(I2:I20)</f>
        <v>0.94736842105263153</v>
      </c>
      <c r="M2" s="27" t="s">
        <v>37</v>
      </c>
      <c r="N2" s="27">
        <v>0.58264970668873128</v>
      </c>
    </row>
    <row r="3" spans="1:14">
      <c r="A3" s="28">
        <v>29.3</v>
      </c>
      <c r="B3" s="28">
        <v>56.3</v>
      </c>
      <c r="C3" s="25">
        <v>55</v>
      </c>
      <c r="D3" s="24" t="s">
        <v>2</v>
      </c>
      <c r="E3" s="24">
        <v>0</v>
      </c>
      <c r="F3" s="24">
        <f t="shared" ref="F3:F20" si="1">1/(1+EXP(-$N$1-A3*$N$2-B3*$N$3-C3*$N$4))</f>
        <v>1.1900751483668948E-6</v>
      </c>
      <c r="G3" s="24">
        <f t="shared" si="0"/>
        <v>-1.1900758564562519E-6</v>
      </c>
      <c r="H3" s="24">
        <f t="shared" ref="H3:H20" si="2">ABS(E3-F3)</f>
        <v>1.1900751483668948E-6</v>
      </c>
      <c r="I3" s="24">
        <f t="shared" ref="I3:I20" si="3">IF(H3&lt;0.5,1,0)</f>
        <v>1</v>
      </c>
      <c r="M3" s="27" t="s">
        <v>69</v>
      </c>
      <c r="N3" s="27">
        <v>-0.85745674014655382</v>
      </c>
    </row>
    <row r="4" spans="1:14">
      <c r="A4" s="28">
        <v>29.6</v>
      </c>
      <c r="B4" s="28">
        <v>54</v>
      </c>
      <c r="C4" s="25">
        <v>45</v>
      </c>
      <c r="D4" s="24" t="s">
        <v>2</v>
      </c>
      <c r="E4" s="24">
        <v>0</v>
      </c>
      <c r="F4" s="24">
        <f t="shared" si="1"/>
        <v>3.2808823602693323E-5</v>
      </c>
      <c r="G4" s="24">
        <f t="shared" si="0"/>
        <v>-3.2809361823906737E-5</v>
      </c>
      <c r="H4" s="24">
        <f t="shared" si="2"/>
        <v>3.2808823602693323E-5</v>
      </c>
      <c r="I4" s="24">
        <f t="shared" si="3"/>
        <v>1</v>
      </c>
      <c r="M4" s="27" t="s">
        <v>70</v>
      </c>
      <c r="N4" s="27">
        <v>-0.11697672414145809</v>
      </c>
    </row>
    <row r="5" spans="1:14">
      <c r="A5" s="28">
        <v>32.5</v>
      </c>
      <c r="B5" s="28">
        <v>46.3</v>
      </c>
      <c r="C5" s="25">
        <v>36</v>
      </c>
      <c r="D5" s="24" t="s">
        <v>2</v>
      </c>
      <c r="E5" s="24">
        <v>0</v>
      </c>
      <c r="F5" s="24">
        <f t="shared" si="1"/>
        <v>0.27291387029357006</v>
      </c>
      <c r="G5" s="24">
        <f t="shared" si="0"/>
        <v>-0.3187103356923312</v>
      </c>
      <c r="H5" s="24">
        <f t="shared" si="2"/>
        <v>0.27291387029357006</v>
      </c>
      <c r="I5" s="24">
        <f t="shared" si="3"/>
        <v>1</v>
      </c>
      <c r="M5" s="27" t="s">
        <v>38</v>
      </c>
      <c r="N5" s="27">
        <f>SUM(G2:G20)</f>
        <v>-3.2148937110362588</v>
      </c>
    </row>
    <row r="6" spans="1:14">
      <c r="A6" s="28">
        <v>35.299999999999997</v>
      </c>
      <c r="B6" s="28">
        <v>56.5</v>
      </c>
      <c r="C6" s="25">
        <v>29</v>
      </c>
      <c r="D6" s="24" t="s">
        <v>2</v>
      </c>
      <c r="E6" s="24">
        <v>0</v>
      </c>
      <c r="F6" s="24">
        <f t="shared" si="1"/>
        <v>6.9168278183914269E-4</v>
      </c>
      <c r="G6" s="24">
        <f t="shared" si="0"/>
        <v>-6.9192210473790442E-4</v>
      </c>
      <c r="H6" s="24">
        <f t="shared" si="2"/>
        <v>6.9168278183914269E-4</v>
      </c>
      <c r="I6" s="24">
        <f t="shared" si="3"/>
        <v>1</v>
      </c>
    </row>
    <row r="7" spans="1:14">
      <c r="A7" s="28">
        <v>38.299999999999997</v>
      </c>
      <c r="B7" s="28">
        <v>64.5</v>
      </c>
      <c r="C7" s="25">
        <v>38</v>
      </c>
      <c r="D7" s="24" t="s">
        <v>2</v>
      </c>
      <c r="E7" s="24">
        <v>0</v>
      </c>
      <c r="F7" s="24">
        <f t="shared" si="1"/>
        <v>1.4554608575170176E-6</v>
      </c>
      <c r="G7" s="24">
        <f t="shared" si="0"/>
        <v>-1.4554619166865479E-6</v>
      </c>
      <c r="H7" s="24">
        <f t="shared" si="2"/>
        <v>1.4554608575170176E-6</v>
      </c>
      <c r="I7" s="24">
        <f t="shared" si="3"/>
        <v>1</v>
      </c>
    </row>
    <row r="8" spans="1:14">
      <c r="A8" s="28">
        <v>39.799999999999997</v>
      </c>
      <c r="B8" s="28">
        <v>50.4</v>
      </c>
      <c r="C8" s="25">
        <v>45</v>
      </c>
      <c r="D8" s="24" t="s">
        <v>62</v>
      </c>
      <c r="E8" s="24">
        <v>1</v>
      </c>
      <c r="F8" s="24">
        <f t="shared" si="1"/>
        <v>0.21502307333508339</v>
      </c>
      <c r="G8" s="24">
        <f t="shared" si="0"/>
        <v>-1.5370099387750242</v>
      </c>
      <c r="H8" s="24">
        <f t="shared" si="2"/>
        <v>0.78497692666491659</v>
      </c>
      <c r="I8" s="24">
        <f t="shared" si="3"/>
        <v>0</v>
      </c>
      <c r="M8" s="27" t="s">
        <v>71</v>
      </c>
      <c r="N8" s="27" t="s">
        <v>72</v>
      </c>
    </row>
    <row r="9" spans="1:14">
      <c r="A9" s="28">
        <v>43</v>
      </c>
      <c r="B9" s="28">
        <v>58.3</v>
      </c>
      <c r="C9" s="25">
        <v>20</v>
      </c>
      <c r="D9" s="24" t="s">
        <v>2</v>
      </c>
      <c r="E9" s="24">
        <v>0</v>
      </c>
      <c r="F9" s="24">
        <f t="shared" si="1"/>
        <v>3.6266510044160205E-2</v>
      </c>
      <c r="G9" s="24">
        <f t="shared" si="0"/>
        <v>-3.6940485295859977E-2</v>
      </c>
      <c r="H9" s="24">
        <f t="shared" si="2"/>
        <v>3.6266510044160205E-2</v>
      </c>
      <c r="I9" s="24">
        <f t="shared" si="3"/>
        <v>1</v>
      </c>
      <c r="L9" s="24" t="s">
        <v>59</v>
      </c>
      <c r="M9" s="27">
        <f>STDEV(A2:A20)</f>
        <v>15.261291476931387</v>
      </c>
      <c r="N9" s="27">
        <f>M9*N2</f>
        <v>8.8919870027253065</v>
      </c>
    </row>
    <row r="10" spans="1:14">
      <c r="A10" s="28">
        <v>44</v>
      </c>
      <c r="B10" s="28">
        <v>54.2</v>
      </c>
      <c r="C10" s="25">
        <v>31</v>
      </c>
      <c r="D10" s="24" t="s">
        <v>2</v>
      </c>
      <c r="E10" s="24">
        <v>0</v>
      </c>
      <c r="F10" s="24">
        <f t="shared" si="1"/>
        <v>0.38498514074165069</v>
      </c>
      <c r="G10" s="24">
        <f t="shared" si="0"/>
        <v>-0.48610885007181104</v>
      </c>
      <c r="H10" s="24">
        <f t="shared" si="2"/>
        <v>0.38498514074165069</v>
      </c>
      <c r="I10" s="24">
        <f t="shared" si="3"/>
        <v>1</v>
      </c>
      <c r="L10" s="24" t="s">
        <v>64</v>
      </c>
      <c r="M10" s="27">
        <f>STDEV(B2:B20)</f>
        <v>5.4744755950625699</v>
      </c>
      <c r="N10" s="27">
        <f t="shared" ref="N10:N11" si="4">M10*N3</f>
        <v>-4.6941259977542167</v>
      </c>
    </row>
    <row r="11" spans="1:14">
      <c r="A11" s="28">
        <v>47</v>
      </c>
      <c r="B11" s="28">
        <v>53.1</v>
      </c>
      <c r="C11" s="25">
        <v>54</v>
      </c>
      <c r="D11" s="24" t="s">
        <v>2</v>
      </c>
      <c r="E11" s="24">
        <v>0</v>
      </c>
      <c r="F11" s="24">
        <f t="shared" si="1"/>
        <v>0.38514778700590963</v>
      </c>
      <c r="G11" s="24">
        <f t="shared" si="0"/>
        <v>-0.4863733441279196</v>
      </c>
      <c r="H11" s="24">
        <f t="shared" si="2"/>
        <v>0.38514778700590963</v>
      </c>
      <c r="I11" s="24">
        <f t="shared" si="3"/>
        <v>1</v>
      </c>
      <c r="L11" s="24" t="s">
        <v>65</v>
      </c>
      <c r="M11" s="27">
        <f>STDEV(C2:C20)</f>
        <v>13.508498516257934</v>
      </c>
      <c r="N11" s="27">
        <f t="shared" si="4"/>
        <v>-1.5801799045016001</v>
      </c>
    </row>
    <row r="12" spans="1:14">
      <c r="A12" s="28">
        <v>48.3</v>
      </c>
      <c r="B12" s="28">
        <v>56.1</v>
      </c>
      <c r="C12" s="25">
        <v>27</v>
      </c>
      <c r="D12" s="24" t="s">
        <v>62</v>
      </c>
      <c r="E12" s="24">
        <v>1</v>
      </c>
      <c r="F12" s="24">
        <f t="shared" si="1"/>
        <v>0.70592852401403405</v>
      </c>
      <c r="G12" s="24">
        <f t="shared" si="0"/>
        <v>-0.34824128738741084</v>
      </c>
      <c r="H12" s="24">
        <f t="shared" si="2"/>
        <v>0.29407147598596595</v>
      </c>
      <c r="I12" s="24">
        <f t="shared" si="3"/>
        <v>1</v>
      </c>
    </row>
    <row r="13" spans="1:14">
      <c r="A13" s="28">
        <v>48.6</v>
      </c>
      <c r="B13" s="28">
        <v>63.9</v>
      </c>
      <c r="C13" s="25">
        <v>57</v>
      </c>
      <c r="D13" s="24" t="s">
        <v>2</v>
      </c>
      <c r="E13" s="24">
        <v>0</v>
      </c>
      <c r="F13" s="24">
        <f t="shared" si="1"/>
        <v>1.0652990833983718E-4</v>
      </c>
      <c r="G13" s="24">
        <f t="shared" si="0"/>
        <v>-1.0653558305352097E-4</v>
      </c>
      <c r="H13" s="24">
        <f t="shared" si="2"/>
        <v>1.0652990833983718E-4</v>
      </c>
      <c r="I13" s="24">
        <f t="shared" si="3"/>
        <v>1</v>
      </c>
    </row>
    <row r="14" spans="1:14">
      <c r="A14" s="28">
        <v>48.9</v>
      </c>
      <c r="B14" s="28">
        <v>65</v>
      </c>
      <c r="C14" s="25">
        <v>60</v>
      </c>
      <c r="D14" s="24" t="s">
        <v>2</v>
      </c>
      <c r="E14" s="24">
        <v>0</v>
      </c>
      <c r="F14" s="24">
        <f t="shared" si="1"/>
        <v>3.4784081415010785E-5</v>
      </c>
      <c r="G14" s="24">
        <f t="shared" si="0"/>
        <v>-3.4784686395184883E-5</v>
      </c>
      <c r="H14" s="24">
        <f t="shared" si="2"/>
        <v>3.4784081415010785E-5</v>
      </c>
      <c r="I14" s="24">
        <f t="shared" si="3"/>
        <v>1</v>
      </c>
    </row>
    <row r="15" spans="1:14">
      <c r="A15" s="28">
        <v>55</v>
      </c>
      <c r="B15" s="28">
        <v>48.7</v>
      </c>
      <c r="C15" s="25">
        <v>59</v>
      </c>
      <c r="D15" s="24" t="s">
        <v>62</v>
      </c>
      <c r="E15" s="24">
        <v>1</v>
      </c>
      <c r="F15" s="24">
        <f t="shared" si="1"/>
        <v>0.99937763973678517</v>
      </c>
      <c r="G15" s="24">
        <f t="shared" si="0"/>
        <v>-6.2255400975437709E-4</v>
      </c>
      <c r="H15" s="24">
        <f t="shared" si="2"/>
        <v>6.2236026321482729E-4</v>
      </c>
      <c r="I15" s="24">
        <f t="shared" si="3"/>
        <v>1</v>
      </c>
    </row>
    <row r="16" spans="1:14">
      <c r="A16" s="28">
        <v>62.2</v>
      </c>
      <c r="B16" s="28">
        <v>47.1</v>
      </c>
      <c r="C16" s="25">
        <v>60</v>
      </c>
      <c r="D16" s="24" t="s">
        <v>62</v>
      </c>
      <c r="E16" s="24">
        <v>1</v>
      </c>
      <c r="F16" s="24">
        <f t="shared" si="1"/>
        <v>0.99999732457818247</v>
      </c>
      <c r="G16" s="24">
        <f t="shared" si="0"/>
        <v>-2.6754253964802203E-6</v>
      </c>
      <c r="H16" s="24">
        <f t="shared" si="2"/>
        <v>2.6754218175328859E-6</v>
      </c>
      <c r="I16" s="24">
        <f t="shared" si="3"/>
        <v>1</v>
      </c>
    </row>
    <row r="17" spans="1:9">
      <c r="A17" s="28">
        <v>64.2</v>
      </c>
      <c r="B17" s="28">
        <v>52.8</v>
      </c>
      <c r="C17" s="25">
        <v>26</v>
      </c>
      <c r="D17" s="24" t="s">
        <v>62</v>
      </c>
      <c r="E17" s="24">
        <v>1</v>
      </c>
      <c r="F17" s="24">
        <f t="shared" si="1"/>
        <v>0.99999792677981481</v>
      </c>
      <c r="G17" s="24">
        <f t="shared" si="0"/>
        <v>-2.0732223343186735E-6</v>
      </c>
      <c r="H17" s="24">
        <f t="shared" si="2"/>
        <v>2.0732201851947352E-6</v>
      </c>
      <c r="I17" s="24">
        <f t="shared" si="3"/>
        <v>1</v>
      </c>
    </row>
    <row r="18" spans="1:9">
      <c r="A18" s="28">
        <v>70.3</v>
      </c>
      <c r="B18" s="28">
        <v>52.1</v>
      </c>
      <c r="C18" s="25">
        <v>35</v>
      </c>
      <c r="D18" s="24" t="s">
        <v>62</v>
      </c>
      <c r="E18" s="24">
        <v>1</v>
      </c>
      <c r="F18" s="24">
        <f t="shared" si="1"/>
        <v>0.99999990675150752</v>
      </c>
      <c r="G18" s="24">
        <f t="shared" si="0"/>
        <v>-9.3248496830796532E-8</v>
      </c>
      <c r="H18" s="24">
        <f t="shared" si="2"/>
        <v>9.3248492483155587E-8</v>
      </c>
      <c r="I18" s="24">
        <f t="shared" si="3"/>
        <v>1</v>
      </c>
    </row>
    <row r="19" spans="1:9">
      <c r="A19" s="28">
        <v>71.3</v>
      </c>
      <c r="B19" s="28">
        <v>57.3</v>
      </c>
      <c r="C19" s="25">
        <v>37</v>
      </c>
      <c r="D19" s="24" t="s">
        <v>62</v>
      </c>
      <c r="E19" s="24">
        <v>1</v>
      </c>
      <c r="F19" s="24">
        <f t="shared" si="1"/>
        <v>0.99999431639444658</v>
      </c>
      <c r="G19" s="24">
        <f t="shared" si="0"/>
        <v>-5.6836217051665347E-6</v>
      </c>
      <c r="H19" s="24">
        <f t="shared" si="2"/>
        <v>5.6836055534192909E-6</v>
      </c>
      <c r="I19" s="24">
        <f t="shared" si="3"/>
        <v>1</v>
      </c>
    </row>
    <row r="20" spans="1:9">
      <c r="A20" s="28">
        <v>79</v>
      </c>
      <c r="B20" s="28">
        <v>60.6</v>
      </c>
      <c r="C20" s="25">
        <v>25</v>
      </c>
      <c r="D20" s="24" t="s">
        <v>62</v>
      </c>
      <c r="E20" s="24">
        <v>1</v>
      </c>
      <c r="F20" s="24">
        <f t="shared" si="1"/>
        <v>0.99999973364491634</v>
      </c>
      <c r="G20" s="24">
        <f t="shared" si="0"/>
        <v>-2.6635511912821097E-7</v>
      </c>
      <c r="H20" s="24">
        <f t="shared" si="2"/>
        <v>2.6635508365568938E-7</v>
      </c>
      <c r="I20" s="24">
        <f t="shared" si="3"/>
        <v>1</v>
      </c>
    </row>
    <row r="23" spans="1:9">
      <c r="A23" s="28"/>
      <c r="B23" s="28"/>
      <c r="C23" s="28"/>
    </row>
    <row r="24" spans="1:9">
      <c r="A24" s="28"/>
      <c r="B24" s="28"/>
      <c r="C24" s="28"/>
    </row>
    <row r="25" spans="1:9">
      <c r="A25" s="28"/>
      <c r="B25" s="28"/>
      <c r="C25" s="28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16A34B-3780-44E0-B63C-81D3E8389905}">
  <dimension ref="A1:G12"/>
  <sheetViews>
    <sheetView zoomScaleNormal="100" workbookViewId="0">
      <selection activeCell="F2" sqref="F2"/>
    </sheetView>
  </sheetViews>
  <sheetFormatPr defaultRowHeight="18.75"/>
  <cols>
    <col min="1" max="1" width="9.5" customWidth="1"/>
    <col min="5" max="5" width="12.25" bestFit="1" customWidth="1"/>
    <col min="6" max="8" width="9" customWidth="1"/>
  </cols>
  <sheetData>
    <row r="1" spans="1:7">
      <c r="A1" t="s">
        <v>10</v>
      </c>
      <c r="B1">
        <f>AVERAGE(B6:B12)</f>
        <v>71.428571428571431</v>
      </c>
      <c r="C1">
        <f>AVERAGE(C6:C10)</f>
        <v>83.2</v>
      </c>
      <c r="E1" t="s">
        <v>11</v>
      </c>
      <c r="F1">
        <f>C1-B1</f>
        <v>11.771428571428572</v>
      </c>
      <c r="G1" s="3"/>
    </row>
    <row r="2" spans="1:7">
      <c r="A2" t="s">
        <v>12</v>
      </c>
      <c r="B2">
        <f>_xlfn.STDEV.S(B6:B12)</f>
        <v>6.3733074317066816</v>
      </c>
      <c r="C2">
        <f>_xlfn.STDEV.S(C6:C10)</f>
        <v>8.0746516952745395</v>
      </c>
      <c r="E2" t="s">
        <v>13</v>
      </c>
      <c r="F2">
        <f>F1/SQRT(((B3-1)*B2^2+(C3-1)*C2^2)/(B3+C3-2))</f>
        <v>1.6572668281859479</v>
      </c>
      <c r="G2" s="3"/>
    </row>
    <row r="3" spans="1:7">
      <c r="A3" t="s">
        <v>14</v>
      </c>
      <c r="B3">
        <f>COUNT(B6:B12)</f>
        <v>7</v>
      </c>
      <c r="C3">
        <f>COUNT(C6:C10)</f>
        <v>5</v>
      </c>
      <c r="G3" s="3"/>
    </row>
    <row r="5" spans="1:7">
      <c r="B5" t="s">
        <v>15</v>
      </c>
      <c r="C5" t="s">
        <v>16</v>
      </c>
    </row>
    <row r="6" spans="1:7">
      <c r="B6">
        <v>82</v>
      </c>
      <c r="C6">
        <v>71</v>
      </c>
    </row>
    <row r="7" spans="1:7">
      <c r="B7">
        <v>65</v>
      </c>
      <c r="C7">
        <v>89</v>
      </c>
    </row>
    <row r="8" spans="1:7">
      <c r="B8">
        <v>68</v>
      </c>
      <c r="C8">
        <v>87</v>
      </c>
    </row>
    <row r="9" spans="1:7">
      <c r="B9">
        <v>72</v>
      </c>
      <c r="C9">
        <v>79</v>
      </c>
    </row>
    <row r="10" spans="1:7">
      <c r="B10">
        <v>64</v>
      </c>
      <c r="C10">
        <v>90</v>
      </c>
    </row>
    <row r="11" spans="1:7">
      <c r="B11">
        <v>73</v>
      </c>
    </row>
    <row r="12" spans="1:7">
      <c r="B12">
        <v>76</v>
      </c>
    </row>
  </sheetData>
  <phoneticPr fontId="1"/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F31987-A41E-416C-9777-0643735759AB}">
  <dimension ref="A1:I30"/>
  <sheetViews>
    <sheetView zoomScaleNormal="100" workbookViewId="0">
      <selection activeCell="O17" sqref="O17:O18"/>
    </sheetView>
  </sheetViews>
  <sheetFormatPr defaultRowHeight="18.75"/>
  <cols>
    <col min="1" max="1" width="7.25" bestFit="1" customWidth="1"/>
    <col min="2" max="3" width="7.125" customWidth="1"/>
    <col min="5" max="6" width="6.75" customWidth="1"/>
    <col min="7" max="7" width="14.25" bestFit="1" customWidth="1"/>
    <col min="8" max="8" width="9" style="22" customWidth="1"/>
    <col min="9" max="9" width="9.625" customWidth="1"/>
  </cols>
  <sheetData>
    <row r="1" spans="1:8">
      <c r="A1" t="s">
        <v>59</v>
      </c>
      <c r="B1" t="s">
        <v>64</v>
      </c>
      <c r="C1" t="s">
        <v>65</v>
      </c>
      <c r="D1" t="s">
        <v>60</v>
      </c>
      <c r="E1" t="s">
        <v>60</v>
      </c>
      <c r="F1" t="s">
        <v>73</v>
      </c>
      <c r="G1" t="s">
        <v>35</v>
      </c>
      <c r="H1" s="22" t="s">
        <v>100</v>
      </c>
    </row>
    <row r="2" spans="1:8">
      <c r="A2" s="22">
        <v>28.4</v>
      </c>
      <c r="B2" s="22">
        <v>57.1</v>
      </c>
      <c r="C2" s="22">
        <v>29</v>
      </c>
      <c r="D2" t="s">
        <v>2</v>
      </c>
      <c r="E2">
        <v>0</v>
      </c>
      <c r="F2">
        <v>7.4130223568774222E-6</v>
      </c>
      <c r="G2">
        <v>-7.4130498334362845E-6</v>
      </c>
      <c r="H2" s="22">
        <v>-3.2492387443839732</v>
      </c>
    </row>
    <row r="3" spans="1:8">
      <c r="A3" s="22">
        <v>29.3</v>
      </c>
      <c r="B3" s="22">
        <v>56.3</v>
      </c>
      <c r="C3" s="22">
        <v>55</v>
      </c>
      <c r="D3" t="s">
        <v>2</v>
      </c>
      <c r="E3">
        <v>0</v>
      </c>
      <c r="F3">
        <v>1.1891010018168169E-6</v>
      </c>
      <c r="G3">
        <v>-1.1891017087562069E-6</v>
      </c>
      <c r="H3" s="22">
        <v>-0.92355222006250415</v>
      </c>
    </row>
    <row r="4" spans="1:8">
      <c r="A4" s="22">
        <v>29.6</v>
      </c>
      <c r="B4" s="22">
        <v>54</v>
      </c>
      <c r="C4" s="22">
        <v>45</v>
      </c>
      <c r="D4" t="s">
        <v>2</v>
      </c>
      <c r="E4">
        <v>0</v>
      </c>
      <c r="F4">
        <v>3.2780225329325153E-5</v>
      </c>
      <c r="G4">
        <v>-3.2780762612704168E-5</v>
      </c>
      <c r="H4" s="22">
        <v>-2.7143087834911768</v>
      </c>
    </row>
    <row r="5" spans="1:8">
      <c r="A5" s="22">
        <v>32.5</v>
      </c>
      <c r="B5" s="22">
        <v>46.3</v>
      </c>
      <c r="C5" s="22">
        <v>36</v>
      </c>
      <c r="D5" t="s">
        <v>2</v>
      </c>
      <c r="E5">
        <v>0</v>
      </c>
      <c r="F5">
        <v>0.27288100482448957</v>
      </c>
      <c r="G5">
        <v>-0.31866513509645422</v>
      </c>
      <c r="H5" s="22">
        <v>2.6546792725467583</v>
      </c>
    </row>
    <row r="6" spans="1:8">
      <c r="A6" s="22">
        <v>35.299999999999997</v>
      </c>
      <c r="B6" s="22">
        <v>56.5</v>
      </c>
      <c r="C6" s="22">
        <v>29</v>
      </c>
      <c r="D6" t="s">
        <v>2</v>
      </c>
      <c r="E6">
        <v>0</v>
      </c>
      <c r="F6">
        <v>6.9063367263675431E-4</v>
      </c>
      <c r="G6">
        <v>-6.9087226993354192E-4</v>
      </c>
      <c r="H6" s="22">
        <v>-6.6473089553639397E-2</v>
      </c>
    </row>
    <row r="7" spans="1:8">
      <c r="A7" s="22">
        <v>38.299999999999997</v>
      </c>
      <c r="B7" s="22">
        <v>64.5</v>
      </c>
      <c r="C7" s="22">
        <v>38</v>
      </c>
      <c r="D7" t="s">
        <v>2</v>
      </c>
      <c r="E7">
        <v>0</v>
      </c>
      <c r="F7">
        <v>1.4524551641525481E-6</v>
      </c>
      <c r="G7">
        <v>-1.4524562189555206E-6</v>
      </c>
      <c r="H7" s="22">
        <v>0.98722047714908001</v>
      </c>
    </row>
    <row r="8" spans="1:8">
      <c r="A8" s="22">
        <v>43</v>
      </c>
      <c r="B8" s="22">
        <v>58.3</v>
      </c>
      <c r="C8" s="22">
        <v>20</v>
      </c>
      <c r="D8" t="s">
        <v>2</v>
      </c>
      <c r="E8">
        <v>0</v>
      </c>
      <c r="F8">
        <v>3.6204279114234926E-2</v>
      </c>
      <c r="G8">
        <v>-3.6875914622070148E-2</v>
      </c>
      <c r="H8" s="22">
        <v>5.9196055993447061</v>
      </c>
    </row>
    <row r="9" spans="1:8">
      <c r="A9" s="22">
        <v>44</v>
      </c>
      <c r="B9" s="22">
        <v>54.2</v>
      </c>
      <c r="C9" s="22">
        <v>31</v>
      </c>
      <c r="D9" t="s">
        <v>2</v>
      </c>
      <c r="E9">
        <v>0</v>
      </c>
      <c r="F9">
        <v>0.38477367135451229</v>
      </c>
      <c r="G9">
        <v>-0.48576506481847953</v>
      </c>
      <c r="H9" s="22">
        <v>4.7098613215447216</v>
      </c>
    </row>
    <row r="10" spans="1:8">
      <c r="A10" s="22">
        <v>47</v>
      </c>
      <c r="B10" s="22">
        <v>53.1</v>
      </c>
      <c r="C10" s="22">
        <v>54</v>
      </c>
      <c r="D10" t="s">
        <v>2</v>
      </c>
      <c r="E10">
        <v>0</v>
      </c>
      <c r="F10">
        <v>0.38517344632045369</v>
      </c>
      <c r="G10">
        <v>-0.48641507748990509</v>
      </c>
      <c r="H10" s="22">
        <v>6.9964719834456304</v>
      </c>
    </row>
    <row r="11" spans="1:8">
      <c r="A11" s="22">
        <v>48.6</v>
      </c>
      <c r="B11" s="22">
        <v>63.9</v>
      </c>
      <c r="C11" s="22">
        <v>57</v>
      </c>
      <c r="D11" t="s">
        <v>2</v>
      </c>
      <c r="E11">
        <v>0</v>
      </c>
      <c r="F11">
        <v>1.0642135189017958E-4</v>
      </c>
      <c r="G11">
        <v>-1.0642701504406647E-4</v>
      </c>
      <c r="H11" s="22">
        <v>6.4772534960362123</v>
      </c>
    </row>
    <row r="12" spans="1:8">
      <c r="A12" s="22">
        <v>48.9</v>
      </c>
      <c r="B12" s="22">
        <v>65</v>
      </c>
      <c r="C12" s="22">
        <v>60</v>
      </c>
      <c r="D12" t="s">
        <v>2</v>
      </c>
      <c r="E12">
        <v>0</v>
      </c>
      <c r="F12">
        <v>3.4747942205976567E-5</v>
      </c>
      <c r="G12">
        <v>-3.4748545929655283E-5</v>
      </c>
      <c r="H12" s="22">
        <v>12.736125008362691</v>
      </c>
    </row>
    <row r="13" spans="1:8">
      <c r="A13" s="22">
        <v>39.799999999999997</v>
      </c>
      <c r="B13" s="22">
        <v>50.4</v>
      </c>
      <c r="C13" s="22">
        <v>45</v>
      </c>
      <c r="D13" t="s">
        <v>62</v>
      </c>
      <c r="E13">
        <v>1</v>
      </c>
      <c r="F13">
        <v>0.21500449950582695</v>
      </c>
      <c r="G13">
        <v>-1.5370963231393815</v>
      </c>
      <c r="H13" s="22">
        <v>1.8236040471659436</v>
      </c>
    </row>
    <row r="14" spans="1:8">
      <c r="A14" s="22">
        <v>48.3</v>
      </c>
      <c r="B14" s="22">
        <v>56.1</v>
      </c>
      <c r="C14" s="22">
        <v>27</v>
      </c>
      <c r="D14" t="s">
        <v>62</v>
      </c>
      <c r="E14">
        <v>1</v>
      </c>
      <c r="F14">
        <v>0.70569766641615506</v>
      </c>
      <c r="G14">
        <v>-0.34856836774551442</v>
      </c>
      <c r="H14" s="22">
        <v>8.4515502873671977</v>
      </c>
    </row>
    <row r="15" spans="1:8">
      <c r="A15" s="22">
        <v>55</v>
      </c>
      <c r="B15" s="22">
        <v>48.7</v>
      </c>
      <c r="C15" s="22">
        <v>59</v>
      </c>
      <c r="D15" t="s">
        <v>62</v>
      </c>
      <c r="E15">
        <v>1</v>
      </c>
      <c r="F15">
        <v>0.999378299303054</v>
      </c>
      <c r="G15">
        <v>-6.2189403295987117E-4</v>
      </c>
      <c r="H15" s="22">
        <v>8.7806820938492081</v>
      </c>
    </row>
    <row r="16" spans="1:8">
      <c r="A16" s="22">
        <v>62.2</v>
      </c>
      <c r="B16" s="22">
        <v>47.1</v>
      </c>
      <c r="C16" s="22">
        <v>60</v>
      </c>
      <c r="D16" t="s">
        <v>62</v>
      </c>
      <c r="E16">
        <v>1</v>
      </c>
      <c r="F16">
        <v>0.99999732864395285</v>
      </c>
      <c r="G16">
        <v>-2.671359615223776E-6</v>
      </c>
      <c r="H16" s="22">
        <v>10.051073808450624</v>
      </c>
    </row>
    <row r="17" spans="1:9">
      <c r="A17" s="22">
        <v>64.2</v>
      </c>
      <c r="B17" s="22">
        <v>52.8</v>
      </c>
      <c r="C17" s="22">
        <v>26</v>
      </c>
      <c r="D17" t="s">
        <v>62</v>
      </c>
      <c r="E17">
        <v>1</v>
      </c>
      <c r="F17">
        <v>0.99999792629918061</v>
      </c>
      <c r="G17">
        <v>-2.0737029695143589E-6</v>
      </c>
      <c r="H17" s="22">
        <v>11.989751195308855</v>
      </c>
    </row>
    <row r="18" spans="1:9">
      <c r="A18" s="22">
        <v>70.3</v>
      </c>
      <c r="B18" s="22">
        <v>52.1</v>
      </c>
      <c r="C18" s="22">
        <v>35</v>
      </c>
      <c r="D18" t="s">
        <v>62</v>
      </c>
      <c r="E18">
        <v>1</v>
      </c>
      <c r="F18">
        <v>0.99999990678449802</v>
      </c>
      <c r="G18">
        <v>-9.3215506328499415E-8</v>
      </c>
      <c r="H18" s="22">
        <v>10.2581484813673</v>
      </c>
    </row>
    <row r="19" spans="1:9">
      <c r="A19" s="22">
        <v>71.3</v>
      </c>
      <c r="B19" s="22">
        <v>57.3</v>
      </c>
      <c r="C19" s="22">
        <v>37</v>
      </c>
      <c r="D19" t="s">
        <v>62</v>
      </c>
      <c r="E19">
        <v>1</v>
      </c>
      <c r="F19">
        <v>0.99999431546760775</v>
      </c>
      <c r="G19">
        <v>-5.6845485492626888E-6</v>
      </c>
      <c r="H19" s="22">
        <v>13.20176161484487</v>
      </c>
    </row>
    <row r="20" spans="1:9">
      <c r="A20" s="22">
        <v>79</v>
      </c>
      <c r="B20" s="22">
        <v>60.6</v>
      </c>
      <c r="C20" s="22">
        <v>25</v>
      </c>
      <c r="D20" t="s">
        <v>62</v>
      </c>
      <c r="E20">
        <v>1</v>
      </c>
      <c r="F20">
        <v>0.99999973345711846</v>
      </c>
      <c r="G20">
        <v>-2.6654291706660087E-7</v>
      </c>
      <c r="H20" s="22">
        <v>18.54531083301562</v>
      </c>
    </row>
    <row r="21" spans="1:9">
      <c r="I21" s="22"/>
    </row>
    <row r="22" spans="1:9">
      <c r="I22" s="22"/>
    </row>
    <row r="23" spans="1:9">
      <c r="A23" s="22"/>
      <c r="B23" s="22"/>
      <c r="C23" s="22"/>
    </row>
    <row r="24" spans="1:9">
      <c r="A24" s="22"/>
      <c r="B24" s="22"/>
      <c r="C24" s="22"/>
    </row>
    <row r="25" spans="1:9">
      <c r="A25" s="22"/>
      <c r="B25" s="22"/>
      <c r="C25" s="22"/>
    </row>
    <row r="26" spans="1:9">
      <c r="A26" s="22"/>
      <c r="B26" s="22"/>
      <c r="C26" s="22"/>
    </row>
    <row r="27" spans="1:9">
      <c r="A27" s="22"/>
      <c r="B27" s="22"/>
      <c r="C27" s="22"/>
    </row>
    <row r="28" spans="1:9">
      <c r="A28" s="22"/>
      <c r="B28" s="22"/>
      <c r="C28" s="22"/>
    </row>
    <row r="29" spans="1:9">
      <c r="A29" s="22"/>
      <c r="B29" s="22"/>
      <c r="C29" s="22"/>
    </row>
    <row r="30" spans="1:9">
      <c r="A30" s="22"/>
      <c r="B30" s="22"/>
      <c r="C30" s="22"/>
    </row>
  </sheetData>
  <phoneticPr fontId="1"/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9D803D-C43A-4F29-A17E-ED8CBB1558A1}">
  <dimension ref="A1:F5"/>
  <sheetViews>
    <sheetView showGridLines="0" tabSelected="1" zoomScaleNormal="100" workbookViewId="0">
      <selection activeCell="D4" sqref="D4"/>
    </sheetView>
  </sheetViews>
  <sheetFormatPr defaultRowHeight="18.75"/>
  <cols>
    <col min="5" max="6" width="13" bestFit="1" customWidth="1"/>
    <col min="8" max="8" width="16.625" customWidth="1"/>
  </cols>
  <sheetData>
    <row r="1" spans="1:6">
      <c r="A1" s="29"/>
      <c r="B1" s="29" t="s">
        <v>0</v>
      </c>
      <c r="C1" s="29" t="s">
        <v>1</v>
      </c>
      <c r="D1" s="30" t="s">
        <v>4</v>
      </c>
      <c r="E1" s="31" t="s">
        <v>74</v>
      </c>
      <c r="F1" s="31" t="s">
        <v>75</v>
      </c>
    </row>
    <row r="2" spans="1:6">
      <c r="A2" s="29" t="s">
        <v>2</v>
      </c>
      <c r="B2" s="32">
        <v>30</v>
      </c>
      <c r="C2" s="32">
        <v>5</v>
      </c>
      <c r="D2" s="33">
        <f>SUM(B2:C2)</f>
        <v>35</v>
      </c>
      <c r="E2" s="34">
        <f>B2/D2</f>
        <v>0.8571428571428571</v>
      </c>
      <c r="F2" s="34">
        <f>C2/D2</f>
        <v>0.14285714285714285</v>
      </c>
    </row>
    <row r="3" spans="1:6">
      <c r="A3" s="29" t="s">
        <v>3</v>
      </c>
      <c r="B3" s="32">
        <v>1</v>
      </c>
      <c r="C3" s="32">
        <v>3</v>
      </c>
      <c r="D3" s="33">
        <f t="shared" ref="D3:D4" si="0">SUM(B3:C3)</f>
        <v>4</v>
      </c>
      <c r="E3" s="34">
        <f t="shared" ref="E3:E4" si="1">B3/D3</f>
        <v>0.25</v>
      </c>
      <c r="F3" s="35">
        <f t="shared" ref="F3:F4" si="2">C3/D3</f>
        <v>0.75</v>
      </c>
    </row>
    <row r="4" spans="1:6">
      <c r="A4" s="30" t="s">
        <v>4</v>
      </c>
      <c r="B4" s="33">
        <f>SUM(B2:B3)</f>
        <v>31</v>
      </c>
      <c r="C4" s="33">
        <f>SUM(C2:C3)</f>
        <v>8</v>
      </c>
      <c r="D4" s="33">
        <f t="shared" si="0"/>
        <v>39</v>
      </c>
      <c r="E4" s="34">
        <f t="shared" si="1"/>
        <v>0.79487179487179482</v>
      </c>
      <c r="F4" s="34">
        <f t="shared" si="2"/>
        <v>0.20512820512820512</v>
      </c>
    </row>
    <row r="5" spans="1:6">
      <c r="A5" s="31" t="s">
        <v>76</v>
      </c>
      <c r="B5" s="34">
        <f>B3/B4</f>
        <v>3.2258064516129031E-2</v>
      </c>
      <c r="C5" s="34">
        <f t="shared" ref="C5:D5" si="3">C3/C4</f>
        <v>0.375</v>
      </c>
      <c r="D5" s="34">
        <f t="shared" si="3"/>
        <v>0.10256410256410256</v>
      </c>
      <c r="E5" s="36"/>
      <c r="F5" s="36"/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136535-253A-4002-B349-D56C70F4972F}">
  <dimension ref="A1:G10"/>
  <sheetViews>
    <sheetView zoomScaleNormal="100" workbookViewId="0">
      <selection activeCell="F3" sqref="F3"/>
    </sheetView>
  </sheetViews>
  <sheetFormatPr defaultRowHeight="18.75"/>
  <cols>
    <col min="6" max="7" width="9" customWidth="1"/>
  </cols>
  <sheetData>
    <row r="1" spans="1:7">
      <c r="A1" t="s">
        <v>10</v>
      </c>
      <c r="B1">
        <f>AVERAGE(B4:B10)</f>
        <v>71.428571428571431</v>
      </c>
      <c r="C1">
        <f>AVERAGE(C4:C8)</f>
        <v>83.2</v>
      </c>
      <c r="E1" t="s">
        <v>11</v>
      </c>
      <c r="F1">
        <f>C1-B1</f>
        <v>11.771428571428572</v>
      </c>
      <c r="G1" s="3"/>
    </row>
    <row r="3" spans="1:7">
      <c r="B3" t="s">
        <v>15</v>
      </c>
      <c r="C3" t="s">
        <v>16</v>
      </c>
      <c r="E3" t="s">
        <v>7</v>
      </c>
      <c r="F3">
        <f>_xlfn.T.TEST(B4:B10,C4:C8,1,2)</f>
        <v>8.9210263271675139E-3</v>
      </c>
      <c r="G3" s="3"/>
    </row>
    <row r="4" spans="1:7">
      <c r="B4">
        <v>82</v>
      </c>
      <c r="C4">
        <v>71</v>
      </c>
    </row>
    <row r="5" spans="1:7">
      <c r="B5">
        <v>65</v>
      </c>
      <c r="C5">
        <v>89</v>
      </c>
    </row>
    <row r="6" spans="1:7">
      <c r="B6">
        <v>68</v>
      </c>
      <c r="C6">
        <v>87</v>
      </c>
    </row>
    <row r="7" spans="1:7">
      <c r="B7">
        <v>72</v>
      </c>
      <c r="C7">
        <v>79</v>
      </c>
    </row>
    <row r="8" spans="1:7">
      <c r="B8">
        <v>64</v>
      </c>
      <c r="C8">
        <v>90</v>
      </c>
    </row>
    <row r="9" spans="1:7">
      <c r="B9">
        <v>73</v>
      </c>
    </row>
    <row r="10" spans="1:7">
      <c r="B10">
        <v>76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786ACB-AF4C-423C-9B85-D2F2721E0143}">
  <dimension ref="A1:F33"/>
  <sheetViews>
    <sheetView zoomScaleNormal="100" workbookViewId="0">
      <selection activeCell="E5" sqref="E5"/>
    </sheetView>
  </sheetViews>
  <sheetFormatPr defaultRowHeight="18.75"/>
  <cols>
    <col min="5" max="5" width="4.5" customWidth="1"/>
    <col min="6" max="6" width="8.625" customWidth="1"/>
  </cols>
  <sheetData>
    <row r="1" spans="1:6">
      <c r="A1" t="s">
        <v>12</v>
      </c>
      <c r="B1">
        <f>_xlfn.STDEV.S(B4:B33)</f>
        <v>9.5793322551836653</v>
      </c>
      <c r="C1">
        <f>_xlfn.STDEV.S(C4:C33)</f>
        <v>4.6287904959390209</v>
      </c>
      <c r="E1" t="s">
        <v>7</v>
      </c>
      <c r="F1">
        <f>_xlfn.F.TEST(B4:B33,C4:C33)</f>
        <v>1.9069119364833852E-4</v>
      </c>
    </row>
    <row r="3" spans="1:6">
      <c r="B3" t="s">
        <v>15</v>
      </c>
      <c r="C3" t="s">
        <v>16</v>
      </c>
    </row>
    <row r="4" spans="1:6">
      <c r="B4">
        <v>66.402442266075852</v>
      </c>
      <c r="C4">
        <v>77.40128871248713</v>
      </c>
    </row>
    <row r="5" spans="1:6">
      <c r="B5">
        <v>77.822595275365614</v>
      </c>
      <c r="C5">
        <v>77.152028210379896</v>
      </c>
    </row>
    <row r="6" spans="1:6">
      <c r="B6">
        <v>93.995159111024336</v>
      </c>
      <c r="C6">
        <v>80.027922989716856</v>
      </c>
    </row>
    <row r="7" spans="1:6">
      <c r="B7">
        <v>83.822616826765781</v>
      </c>
      <c r="C7">
        <v>81.626939804258541</v>
      </c>
    </row>
    <row r="8" spans="1:6">
      <c r="B8">
        <v>66.835061437248669</v>
      </c>
      <c r="C8">
        <v>85.826874059618405</v>
      </c>
    </row>
    <row r="9" spans="1:6">
      <c r="B9">
        <v>90.871932814694915</v>
      </c>
      <c r="C9">
        <v>89.610727585150414</v>
      </c>
    </row>
    <row r="10" spans="1:6">
      <c r="B10">
        <v>83.469912497975784</v>
      </c>
      <c r="C10">
        <v>77.073638559597185</v>
      </c>
    </row>
    <row r="11" spans="1:6">
      <c r="B11">
        <v>85.709222144825844</v>
      </c>
      <c r="C11">
        <v>74.864881245138491</v>
      </c>
    </row>
    <row r="12" spans="1:6">
      <c r="B12">
        <v>81.958161971981028</v>
      </c>
      <c r="C12">
        <v>89.961665198589699</v>
      </c>
    </row>
    <row r="13" spans="1:6">
      <c r="B13">
        <v>59.414376998913127</v>
      </c>
      <c r="C13">
        <v>82.612347600598753</v>
      </c>
    </row>
    <row r="14" spans="1:6">
      <c r="B14">
        <v>79.998015243427901</v>
      </c>
      <c r="C14">
        <v>79.711898737418807</v>
      </c>
    </row>
    <row r="15" spans="1:6">
      <c r="B15">
        <v>96.826774820872345</v>
      </c>
      <c r="C15">
        <v>84.787986584325537</v>
      </c>
    </row>
    <row r="16" spans="1:6">
      <c r="B16">
        <v>84.511028120805619</v>
      </c>
      <c r="C16">
        <v>78.559109826538659</v>
      </c>
    </row>
    <row r="17" spans="2:3">
      <c r="B17">
        <v>81.253505509642679</v>
      </c>
      <c r="C17">
        <v>80.768893720603131</v>
      </c>
    </row>
    <row r="18" spans="2:3">
      <c r="B18">
        <v>76.016534832523078</v>
      </c>
      <c r="C18">
        <v>77.639133285919186</v>
      </c>
    </row>
    <row r="19" spans="2:3">
      <c r="B19">
        <v>73.176732288153701</v>
      </c>
      <c r="C19">
        <v>83.991284624067006</v>
      </c>
    </row>
    <row r="20" spans="2:3">
      <c r="B20">
        <v>87.039516955737184</v>
      </c>
      <c r="C20">
        <v>70.0668804218639</v>
      </c>
    </row>
    <row r="21" spans="2:3">
      <c r="B21">
        <v>91.553727084892699</v>
      </c>
      <c r="C21">
        <v>77.891088447251732</v>
      </c>
    </row>
    <row r="22" spans="2:3">
      <c r="B22">
        <v>59.420865502426452</v>
      </c>
      <c r="C22">
        <v>73.717031395206078</v>
      </c>
    </row>
    <row r="23" spans="2:3">
      <c r="B23">
        <v>87.576008995639469</v>
      </c>
      <c r="C23">
        <v>82.362245625248818</v>
      </c>
    </row>
    <row r="24" spans="2:3">
      <c r="B24">
        <v>70.602693896657428</v>
      </c>
      <c r="C24">
        <v>77.288256933293908</v>
      </c>
    </row>
    <row r="25" spans="2:3">
      <c r="B25">
        <v>79.455702832246359</v>
      </c>
      <c r="C25">
        <v>79.389207637793064</v>
      </c>
    </row>
    <row r="26" spans="2:3">
      <c r="B26">
        <v>77.479453463549831</v>
      </c>
      <c r="C26">
        <v>75.44754741241448</v>
      </c>
    </row>
    <row r="27" spans="2:3">
      <c r="B27">
        <v>88.724078761881287</v>
      </c>
      <c r="C27">
        <v>79.083568966396243</v>
      </c>
    </row>
    <row r="28" spans="2:3">
      <c r="B28">
        <v>81.225753453154297</v>
      </c>
      <c r="C28">
        <v>73.276901745029946</v>
      </c>
    </row>
    <row r="29" spans="2:3">
      <c r="B29">
        <v>91.938240520750526</v>
      </c>
      <c r="C29">
        <v>80.759109075118758</v>
      </c>
    </row>
    <row r="30" spans="2:3">
      <c r="B30">
        <v>72.481309616897946</v>
      </c>
      <c r="C30">
        <v>83.648579024178247</v>
      </c>
    </row>
    <row r="31" spans="2:3">
      <c r="B31">
        <v>85.81713789019129</v>
      </c>
      <c r="C31">
        <v>82.391328621841879</v>
      </c>
    </row>
    <row r="32" spans="2:3">
      <c r="B32">
        <v>87.281068637851135</v>
      </c>
      <c r="C32">
        <v>80.479593239254825</v>
      </c>
    </row>
    <row r="33" spans="2:3">
      <c r="B33">
        <v>85.879240980906033</v>
      </c>
      <c r="C33">
        <v>86.889371150725992</v>
      </c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43BA37-626A-4E50-8A01-95E2FA21CDFD}">
  <dimension ref="A1:F12"/>
  <sheetViews>
    <sheetView zoomScaleNormal="100" workbookViewId="0">
      <selection activeCell="D12" sqref="D12"/>
    </sheetView>
  </sheetViews>
  <sheetFormatPr defaultRowHeight="18.75"/>
  <cols>
    <col min="1" max="3" width="7.5" style="2" customWidth="1"/>
    <col min="4" max="4" width="16.625" style="2" customWidth="1"/>
    <col min="5" max="5" width="17.625" style="2" customWidth="1"/>
    <col min="6" max="6" width="17.375" style="2" customWidth="1"/>
    <col min="7" max="16384" width="9" style="2"/>
  </cols>
  <sheetData>
    <row r="1" spans="1:6">
      <c r="A1" s="5"/>
      <c r="B1" s="44" t="s">
        <v>17</v>
      </c>
      <c r="C1" s="45"/>
      <c r="D1" s="46"/>
      <c r="E1" s="6"/>
    </row>
    <row r="2" spans="1:6" ht="37.5">
      <c r="A2" s="5" t="s">
        <v>18</v>
      </c>
      <c r="B2" s="5" t="s">
        <v>19</v>
      </c>
      <c r="C2" s="5" t="s">
        <v>20</v>
      </c>
      <c r="D2" s="7" t="s">
        <v>21</v>
      </c>
      <c r="E2" s="8"/>
      <c r="F2" s="8"/>
    </row>
    <row r="3" spans="1:6">
      <c r="A3" s="5" t="s">
        <v>22</v>
      </c>
      <c r="B3" s="5">
        <v>76.7</v>
      </c>
      <c r="C3" s="5">
        <v>72.100000000000009</v>
      </c>
      <c r="D3" s="5">
        <f>C3-B3</f>
        <v>-4.5999999999999943</v>
      </c>
      <c r="F3" s="2">
        <v>0.5</v>
      </c>
    </row>
    <row r="4" spans="1:6">
      <c r="A4" s="5" t="s">
        <v>23</v>
      </c>
      <c r="B4" s="5">
        <v>56.9</v>
      </c>
      <c r="C4" s="5">
        <v>50.7</v>
      </c>
      <c r="D4" s="5">
        <f t="shared" ref="D4:D8" si="0">C4-B4</f>
        <v>-6.1999999999999957</v>
      </c>
      <c r="F4" s="2">
        <v>0.5</v>
      </c>
    </row>
    <row r="5" spans="1:6">
      <c r="A5" s="5" t="s">
        <v>24</v>
      </c>
      <c r="B5" s="5">
        <v>60.7</v>
      </c>
      <c r="C5" s="5">
        <v>57.9</v>
      </c>
      <c r="D5" s="5">
        <f t="shared" si="0"/>
        <v>-2.8000000000000043</v>
      </c>
      <c r="F5" s="2">
        <v>0.5</v>
      </c>
    </row>
    <row r="6" spans="1:6">
      <c r="A6" s="5" t="s">
        <v>25</v>
      </c>
      <c r="B6" s="5">
        <v>65.3</v>
      </c>
      <c r="C6" s="5">
        <v>66.3</v>
      </c>
      <c r="D6" s="5">
        <f t="shared" si="0"/>
        <v>1</v>
      </c>
      <c r="F6" s="2">
        <v>0.5</v>
      </c>
    </row>
    <row r="7" spans="1:6">
      <c r="A7" s="5" t="s">
        <v>26</v>
      </c>
      <c r="B7" s="5">
        <v>83.1</v>
      </c>
      <c r="C7" s="5">
        <v>79.8</v>
      </c>
      <c r="D7" s="5">
        <f t="shared" si="0"/>
        <v>-3.2999999999999972</v>
      </c>
      <c r="F7" s="2">
        <v>0.5</v>
      </c>
    </row>
    <row r="8" spans="1:6">
      <c r="A8" s="5" t="s">
        <v>27</v>
      </c>
      <c r="B8" s="5">
        <v>53.8</v>
      </c>
      <c r="C8" s="5">
        <v>53.9</v>
      </c>
      <c r="D8" s="5">
        <f t="shared" si="0"/>
        <v>0.10000000000000142</v>
      </c>
      <c r="F8" s="2">
        <v>0.5</v>
      </c>
    </row>
    <row r="9" spans="1:6">
      <c r="A9" s="9"/>
      <c r="B9" s="10"/>
      <c r="C9" s="10"/>
      <c r="D9" s="10"/>
    </row>
    <row r="10" spans="1:6" ht="33" customHeight="1">
      <c r="A10" s="47" t="s">
        <v>28</v>
      </c>
      <c r="B10" s="48"/>
      <c r="C10" s="48"/>
      <c r="D10" s="11">
        <f>AVERAGE(D3:D8)</f>
        <v>-2.6333333333333315</v>
      </c>
      <c r="E10" s="12"/>
      <c r="F10" s="2">
        <v>0.5</v>
      </c>
    </row>
    <row r="11" spans="1:6">
      <c r="A11" s="48" t="s">
        <v>29</v>
      </c>
      <c r="B11" s="48"/>
      <c r="C11" s="48"/>
      <c r="D11" s="11">
        <f>_xlfn.STDEV.S(D3:D8)</f>
        <v>2.7471197037382002</v>
      </c>
      <c r="E11" s="12"/>
    </row>
    <row r="12" spans="1:6">
      <c r="A12" s="44" t="s">
        <v>13</v>
      </c>
      <c r="B12" s="45"/>
      <c r="C12" s="46"/>
      <c r="D12" s="13">
        <f>D10/D11</f>
        <v>-0.95857975527967287</v>
      </c>
      <c r="E12" s="14"/>
    </row>
  </sheetData>
  <mergeCells count="4">
    <mergeCell ref="B1:D1"/>
    <mergeCell ref="A10:C10"/>
    <mergeCell ref="A11:C11"/>
    <mergeCell ref="A12:C12"/>
  </mergeCells>
  <phoneticPr fontId="1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2EED92-48C7-4A44-833E-C46D4F85A192}">
  <dimension ref="A1:G14"/>
  <sheetViews>
    <sheetView zoomScaleNormal="100" workbookViewId="0">
      <selection activeCell="G3" sqref="G3"/>
    </sheetView>
  </sheetViews>
  <sheetFormatPr defaultRowHeight="18.75"/>
  <cols>
    <col min="1" max="3" width="6.5" style="2" customWidth="1"/>
    <col min="4" max="4" width="16.625" style="2" customWidth="1"/>
    <col min="5" max="5" width="17.375" style="2" customWidth="1"/>
    <col min="6" max="6" width="3.75" style="2" customWidth="1"/>
    <col min="7" max="16384" width="9" style="2"/>
  </cols>
  <sheetData>
    <row r="1" spans="1:7">
      <c r="A1" s="5"/>
      <c r="B1" s="44" t="s">
        <v>17</v>
      </c>
      <c r="C1" s="45"/>
      <c r="D1" s="46"/>
    </row>
    <row r="2" spans="1:7" ht="37.5">
      <c r="A2" s="5" t="s">
        <v>18</v>
      </c>
      <c r="B2" s="5" t="s">
        <v>19</v>
      </c>
      <c r="C2" s="5" t="s">
        <v>20</v>
      </c>
      <c r="D2" s="7" t="s">
        <v>21</v>
      </c>
      <c r="E2" s="8"/>
    </row>
    <row r="3" spans="1:7">
      <c r="A3" s="5" t="s">
        <v>22</v>
      </c>
      <c r="B3" s="5">
        <v>76.7</v>
      </c>
      <c r="C3" s="5">
        <v>72.100000000000009</v>
      </c>
      <c r="D3" s="15">
        <f>C3-B3</f>
        <v>-4.5999999999999943</v>
      </c>
      <c r="F3" s="2" t="s">
        <v>7</v>
      </c>
      <c r="G3" s="2">
        <f>_xlfn.T.TEST(B3:B8,C3:C8,1,1)</f>
        <v>3.2860359957905601E-2</v>
      </c>
    </row>
    <row r="4" spans="1:7">
      <c r="A4" s="5" t="s">
        <v>23</v>
      </c>
      <c r="B4" s="5">
        <v>56.9</v>
      </c>
      <c r="C4" s="5">
        <v>50.7</v>
      </c>
      <c r="D4" s="15">
        <f t="shared" ref="D4:D8" si="0">C4-B4</f>
        <v>-6.1999999999999957</v>
      </c>
    </row>
    <row r="5" spans="1:7">
      <c r="A5" s="5" t="s">
        <v>24</v>
      </c>
      <c r="B5" s="5">
        <v>60.7</v>
      </c>
      <c r="C5" s="5">
        <v>57.9</v>
      </c>
      <c r="D5" s="15">
        <f t="shared" si="0"/>
        <v>-2.8000000000000043</v>
      </c>
    </row>
    <row r="6" spans="1:7">
      <c r="A6" s="5" t="s">
        <v>25</v>
      </c>
      <c r="B6" s="5">
        <v>65.3</v>
      </c>
      <c r="C6" s="5">
        <v>66.3</v>
      </c>
      <c r="D6" s="15">
        <f t="shared" si="0"/>
        <v>1</v>
      </c>
    </row>
    <row r="7" spans="1:7">
      <c r="A7" s="5" t="s">
        <v>26</v>
      </c>
      <c r="B7" s="5">
        <v>83.1</v>
      </c>
      <c r="C7" s="5">
        <v>79.8</v>
      </c>
      <c r="D7" s="15">
        <f t="shared" si="0"/>
        <v>-3.2999999999999972</v>
      </c>
    </row>
    <row r="8" spans="1:7">
      <c r="A8" s="5" t="s">
        <v>27</v>
      </c>
      <c r="B8" s="5">
        <v>53.8</v>
      </c>
      <c r="C8" s="5">
        <v>53.9</v>
      </c>
      <c r="D8" s="15">
        <f t="shared" si="0"/>
        <v>0.10000000000000142</v>
      </c>
    </row>
    <row r="9" spans="1:7">
      <c r="A9" s="9"/>
      <c r="B9" s="10"/>
      <c r="C9" s="10"/>
      <c r="D9" s="16"/>
    </row>
    <row r="10" spans="1:7">
      <c r="A10" s="17"/>
      <c r="C10" s="18"/>
      <c r="D10" s="5"/>
    </row>
    <row r="11" spans="1:7">
      <c r="A11" s="17"/>
      <c r="C11" s="18"/>
      <c r="D11" s="15"/>
    </row>
    <row r="12" spans="1:7">
      <c r="A12" s="19"/>
      <c r="B12" s="20"/>
      <c r="C12" s="20"/>
      <c r="D12" s="16"/>
    </row>
    <row r="13" spans="1:7">
      <c r="A13" s="5"/>
      <c r="B13" s="5"/>
      <c r="C13" s="5"/>
      <c r="D13" s="5"/>
    </row>
    <row r="14" spans="1:7">
      <c r="A14" s="5"/>
      <c r="B14" s="5"/>
      <c r="C14" s="5"/>
      <c r="D14" s="15"/>
    </row>
  </sheetData>
  <mergeCells count="1">
    <mergeCell ref="B1:D1"/>
  </mergeCells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666445-79C1-436D-8B86-28A51C473617}">
  <dimension ref="A1:H13"/>
  <sheetViews>
    <sheetView zoomScaleNormal="100" workbookViewId="0">
      <selection activeCell="P19" sqref="P19"/>
    </sheetView>
  </sheetViews>
  <sheetFormatPr defaultRowHeight="18.75"/>
  <cols>
    <col min="2" max="2" width="9" customWidth="1"/>
    <col min="9" max="9" width="18.875" customWidth="1"/>
  </cols>
  <sheetData>
    <row r="1" spans="1:8">
      <c r="A1" t="s">
        <v>77</v>
      </c>
      <c r="B1" t="s">
        <v>78</v>
      </c>
      <c r="C1" t="s">
        <v>79</v>
      </c>
      <c r="D1" t="s">
        <v>80</v>
      </c>
      <c r="E1" t="s">
        <v>37</v>
      </c>
      <c r="F1" t="s">
        <v>81</v>
      </c>
      <c r="G1" t="s">
        <v>82</v>
      </c>
      <c r="H1" t="s">
        <v>83</v>
      </c>
    </row>
    <row r="2" spans="1:8">
      <c r="A2" t="s">
        <v>15</v>
      </c>
      <c r="B2" s="37">
        <v>45507</v>
      </c>
      <c r="C2">
        <v>33540</v>
      </c>
      <c r="E2">
        <v>35630</v>
      </c>
      <c r="F2">
        <v>36750</v>
      </c>
      <c r="G2">
        <v>39640</v>
      </c>
      <c r="H2">
        <f t="shared" ref="H2:H13" si="0">AVERAGE(E2:G2)</f>
        <v>37340</v>
      </c>
    </row>
    <row r="3" spans="1:8">
      <c r="B3" s="37">
        <v>45508</v>
      </c>
      <c r="C3">
        <v>34670</v>
      </c>
      <c r="E3">
        <v>35080</v>
      </c>
      <c r="F3">
        <v>34020</v>
      </c>
      <c r="G3">
        <v>33700</v>
      </c>
      <c r="H3">
        <f t="shared" si="0"/>
        <v>34266.666666666664</v>
      </c>
    </row>
    <row r="4" spans="1:8">
      <c r="B4" s="37">
        <v>45509</v>
      </c>
      <c r="C4">
        <v>36350</v>
      </c>
      <c r="E4">
        <v>35690</v>
      </c>
      <c r="F4">
        <v>35570</v>
      </c>
      <c r="G4">
        <v>37050</v>
      </c>
      <c r="H4">
        <f t="shared" si="0"/>
        <v>36103.333333333336</v>
      </c>
    </row>
    <row r="5" spans="1:8">
      <c r="B5" s="37">
        <v>45510</v>
      </c>
      <c r="C5">
        <v>36340</v>
      </c>
      <c r="E5">
        <v>38360</v>
      </c>
      <c r="F5">
        <v>39680</v>
      </c>
      <c r="G5">
        <v>35680</v>
      </c>
      <c r="H5">
        <f t="shared" si="0"/>
        <v>37906.666666666664</v>
      </c>
    </row>
    <row r="6" spans="1:8">
      <c r="B6" s="37">
        <v>45511</v>
      </c>
      <c r="C6">
        <v>39490</v>
      </c>
      <c r="E6">
        <v>37770</v>
      </c>
      <c r="F6">
        <v>37650</v>
      </c>
      <c r="G6">
        <v>36290</v>
      </c>
      <c r="H6">
        <f t="shared" si="0"/>
        <v>37236.666666666664</v>
      </c>
    </row>
    <row r="7" spans="1:8">
      <c r="B7" s="37">
        <v>45512</v>
      </c>
      <c r="C7">
        <v>38670</v>
      </c>
      <c r="E7">
        <v>40480</v>
      </c>
      <c r="F7">
        <v>37660</v>
      </c>
      <c r="G7">
        <v>41870</v>
      </c>
      <c r="H7">
        <f t="shared" si="0"/>
        <v>40003.333333333336</v>
      </c>
    </row>
    <row r="8" spans="1:8">
      <c r="B8" s="37">
        <v>45513</v>
      </c>
      <c r="C8">
        <v>39760</v>
      </c>
      <c r="D8">
        <v>39760</v>
      </c>
      <c r="E8">
        <v>40490</v>
      </c>
      <c r="F8">
        <v>36900</v>
      </c>
      <c r="G8">
        <v>39290</v>
      </c>
      <c r="H8">
        <f t="shared" si="0"/>
        <v>38893.333333333336</v>
      </c>
    </row>
    <row r="9" spans="1:8">
      <c r="A9" t="s">
        <v>16</v>
      </c>
      <c r="B9" s="37">
        <v>45514</v>
      </c>
      <c r="D9">
        <v>46010</v>
      </c>
      <c r="E9">
        <v>41130</v>
      </c>
      <c r="F9">
        <v>38200</v>
      </c>
      <c r="G9">
        <v>40700</v>
      </c>
      <c r="H9">
        <f t="shared" si="0"/>
        <v>40010</v>
      </c>
    </row>
    <row r="10" spans="1:8">
      <c r="B10" s="37">
        <v>45515</v>
      </c>
      <c r="D10">
        <v>49510</v>
      </c>
      <c r="E10">
        <v>44830</v>
      </c>
      <c r="F10">
        <v>45030</v>
      </c>
      <c r="G10">
        <v>47330</v>
      </c>
      <c r="H10">
        <f t="shared" si="0"/>
        <v>45730</v>
      </c>
    </row>
    <row r="11" spans="1:8">
      <c r="B11" s="37">
        <v>45516</v>
      </c>
      <c r="D11">
        <v>55500</v>
      </c>
      <c r="E11">
        <v>44110</v>
      </c>
      <c r="F11">
        <v>44740</v>
      </c>
      <c r="G11">
        <v>46160</v>
      </c>
      <c r="H11">
        <f t="shared" si="0"/>
        <v>45003.333333333336</v>
      </c>
    </row>
    <row r="12" spans="1:8">
      <c r="B12" s="37">
        <v>45517</v>
      </c>
      <c r="D12">
        <v>60930</v>
      </c>
      <c r="E12">
        <v>45340</v>
      </c>
      <c r="F12">
        <v>45990</v>
      </c>
      <c r="G12">
        <v>45110</v>
      </c>
      <c r="H12">
        <f t="shared" si="0"/>
        <v>45480</v>
      </c>
    </row>
    <row r="13" spans="1:8">
      <c r="B13" s="37">
        <v>45518</v>
      </c>
      <c r="D13">
        <v>63000</v>
      </c>
      <c r="E13">
        <v>43480</v>
      </c>
      <c r="F13">
        <v>46580</v>
      </c>
      <c r="G13">
        <v>45420</v>
      </c>
      <c r="H13">
        <f t="shared" si="0"/>
        <v>45160</v>
      </c>
    </row>
  </sheetData>
  <phoneticPr fontId="1"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4C0BD3-F004-4FDB-A339-1638B2D65F93}">
  <dimension ref="A1:D27"/>
  <sheetViews>
    <sheetView zoomScaleNormal="100" workbookViewId="0">
      <selection activeCell="B18" sqref="B18"/>
    </sheetView>
  </sheetViews>
  <sheetFormatPr defaultRowHeight="18.75"/>
  <cols>
    <col min="1" max="2" width="9" style="21" customWidth="1"/>
    <col min="3" max="3" width="9" style="4"/>
    <col min="4" max="4" width="9" customWidth="1"/>
    <col min="8" max="8" width="9" customWidth="1"/>
  </cols>
  <sheetData>
    <row r="1" spans="1:3">
      <c r="A1" s="21" t="s">
        <v>30</v>
      </c>
      <c r="B1" s="21" t="s">
        <v>17</v>
      </c>
      <c r="C1" s="4" t="s">
        <v>31</v>
      </c>
    </row>
    <row r="2" spans="1:3">
      <c r="A2" s="21">
        <v>164.7</v>
      </c>
      <c r="B2" s="21">
        <v>55.6</v>
      </c>
      <c r="C2" s="4">
        <v>1</v>
      </c>
    </row>
    <row r="3" spans="1:3">
      <c r="A3" s="21">
        <v>180.7</v>
      </c>
      <c r="B3" s="21">
        <v>70.099999999999994</v>
      </c>
      <c r="C3" s="4">
        <v>1</v>
      </c>
    </row>
    <row r="4" spans="1:3">
      <c r="A4" s="21">
        <v>169.5</v>
      </c>
      <c r="B4" s="21">
        <v>71.5</v>
      </c>
      <c r="C4" s="4">
        <v>1</v>
      </c>
    </row>
    <row r="5" spans="1:3">
      <c r="A5" s="21">
        <v>175.4</v>
      </c>
      <c r="B5" s="21">
        <v>65.599999999999994</v>
      </c>
      <c r="C5" s="4">
        <v>1</v>
      </c>
    </row>
    <row r="6" spans="1:3">
      <c r="A6" s="21">
        <v>148.9</v>
      </c>
      <c r="B6" s="21">
        <v>55.4</v>
      </c>
      <c r="C6" s="4">
        <v>1</v>
      </c>
    </row>
    <row r="7" spans="1:3">
      <c r="A7" s="21">
        <v>164.4</v>
      </c>
      <c r="B7" s="21">
        <v>60.2</v>
      </c>
      <c r="C7" s="4">
        <v>1</v>
      </c>
    </row>
    <row r="8" spans="1:3">
      <c r="A8" s="21">
        <v>175.6</v>
      </c>
      <c r="B8" s="21">
        <v>57.3</v>
      </c>
      <c r="C8" s="4">
        <v>1</v>
      </c>
    </row>
    <row r="9" spans="1:3">
      <c r="A9" s="21">
        <v>186.2</v>
      </c>
      <c r="B9" s="21">
        <v>86.7</v>
      </c>
      <c r="C9" s="4">
        <v>1</v>
      </c>
    </row>
    <row r="10" spans="1:3">
      <c r="A10" s="21">
        <v>153.9</v>
      </c>
      <c r="B10" s="21">
        <v>55.7</v>
      </c>
      <c r="C10" s="4">
        <v>1</v>
      </c>
    </row>
    <row r="11" spans="1:3">
      <c r="A11" s="21">
        <v>156.19999999999999</v>
      </c>
      <c r="B11" s="21">
        <v>49.1</v>
      </c>
      <c r="C11" s="4">
        <v>1</v>
      </c>
    </row>
    <row r="12" spans="1:3">
      <c r="A12" s="21">
        <v>158.5</v>
      </c>
      <c r="B12" s="21">
        <v>76.3</v>
      </c>
      <c r="C12" s="4">
        <v>0</v>
      </c>
    </row>
    <row r="13" spans="1:3">
      <c r="A13" s="21">
        <v>166.3</v>
      </c>
      <c r="B13" s="21">
        <v>74.400000000000006</v>
      </c>
      <c r="C13" s="4">
        <v>0</v>
      </c>
    </row>
    <row r="14" spans="1:3">
      <c r="A14" s="21">
        <v>179.3</v>
      </c>
      <c r="B14" s="21">
        <v>89.3</v>
      </c>
      <c r="C14" s="4">
        <v>0</v>
      </c>
    </row>
    <row r="15" spans="1:3">
      <c r="A15" s="21">
        <v>170.8</v>
      </c>
      <c r="B15" s="21">
        <v>73.099999999999994</v>
      </c>
      <c r="C15" s="4">
        <v>0</v>
      </c>
    </row>
    <row r="16" spans="1:3">
      <c r="A16" s="21">
        <v>161.19999999999999</v>
      </c>
      <c r="B16" s="21">
        <v>65.599999999999994</v>
      </c>
      <c r="C16" s="4">
        <v>0</v>
      </c>
    </row>
    <row r="17" spans="1:4">
      <c r="A17" s="21">
        <v>149</v>
      </c>
      <c r="B17" s="21">
        <v>65.099999999999994</v>
      </c>
      <c r="C17" s="4">
        <v>0</v>
      </c>
    </row>
    <row r="18" spans="1:4">
      <c r="A18" s="21">
        <v>181.2</v>
      </c>
      <c r="B18" s="21">
        <v>75</v>
      </c>
      <c r="C18" s="4">
        <v>0</v>
      </c>
    </row>
    <row r="19" spans="1:4">
      <c r="A19" s="21">
        <v>173</v>
      </c>
      <c r="B19" s="21">
        <v>80.8</v>
      </c>
      <c r="C19" s="4">
        <v>0</v>
      </c>
    </row>
    <row r="20" spans="1:4">
      <c r="A20" s="21">
        <v>171.4</v>
      </c>
      <c r="B20" s="21">
        <v>75.400000000000006</v>
      </c>
      <c r="C20" s="4">
        <v>0</v>
      </c>
    </row>
    <row r="21" spans="1:4">
      <c r="A21" s="21">
        <v>166.8</v>
      </c>
      <c r="B21" s="21">
        <v>78.8</v>
      </c>
      <c r="C21" s="4">
        <v>0</v>
      </c>
      <c r="D21" s="4"/>
    </row>
    <row r="22" spans="1:4">
      <c r="C22"/>
      <c r="D22" s="4"/>
    </row>
    <row r="23" spans="1:4">
      <c r="C23"/>
      <c r="D23" s="4"/>
    </row>
    <row r="24" spans="1:4">
      <c r="C24"/>
      <c r="D24" s="4"/>
    </row>
    <row r="25" spans="1:4">
      <c r="C25"/>
      <c r="D25" s="4"/>
    </row>
    <row r="26" spans="1:4">
      <c r="C26"/>
      <c r="D26" s="4"/>
    </row>
    <row r="27" spans="1:4">
      <c r="C27"/>
      <c r="D27" s="4"/>
    </row>
  </sheetData>
  <phoneticPr fontId="1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1B0B6A-F19E-42A7-A530-20475D08A5AA}">
  <dimension ref="A1:L15"/>
  <sheetViews>
    <sheetView zoomScaleNormal="100" workbookViewId="0">
      <selection activeCell="P19" sqref="P19"/>
    </sheetView>
  </sheetViews>
  <sheetFormatPr defaultRowHeight="18.75"/>
  <cols>
    <col min="2" max="2" width="9" customWidth="1"/>
    <col min="3" max="4" width="9.125" bestFit="1" customWidth="1"/>
    <col min="5" max="5" width="11.125" bestFit="1" customWidth="1"/>
    <col min="6" max="6" width="11.125" customWidth="1"/>
    <col min="7" max="7" width="18.875" customWidth="1"/>
    <col min="8" max="11" width="9.125" bestFit="1" customWidth="1"/>
    <col min="12" max="12" width="9.5" bestFit="1" customWidth="1"/>
  </cols>
  <sheetData>
    <row r="1" spans="1:12">
      <c r="D1" t="s">
        <v>84</v>
      </c>
      <c r="E1">
        <f>AVERAGE(E5:E10)</f>
        <v>1036.6666666666667</v>
      </c>
    </row>
    <row r="3" spans="1:12">
      <c r="A3" t="s">
        <v>77</v>
      </c>
      <c r="B3" t="s">
        <v>78</v>
      </c>
      <c r="C3" t="s">
        <v>15</v>
      </c>
      <c r="D3" t="s">
        <v>16</v>
      </c>
      <c r="E3" t="s">
        <v>85</v>
      </c>
      <c r="F3" t="s">
        <v>86</v>
      </c>
    </row>
    <row r="4" spans="1:12">
      <c r="A4" t="s">
        <v>15</v>
      </c>
      <c r="B4" s="37">
        <v>45507</v>
      </c>
      <c r="C4">
        <v>33540</v>
      </c>
      <c r="H4" s="37"/>
      <c r="J4" s="37"/>
      <c r="L4" s="38"/>
    </row>
    <row r="5" spans="1:12">
      <c r="B5" s="37">
        <v>45508</v>
      </c>
      <c r="C5">
        <v>34670</v>
      </c>
      <c r="E5">
        <f>C5-C4</f>
        <v>1130</v>
      </c>
      <c r="H5" s="37"/>
      <c r="J5" s="37"/>
      <c r="L5" s="38"/>
    </row>
    <row r="6" spans="1:12">
      <c r="B6" s="37">
        <v>45509</v>
      </c>
      <c r="C6">
        <v>36350</v>
      </c>
      <c r="E6">
        <f t="shared" ref="E6:E10" si="0">C6-C5</f>
        <v>1680</v>
      </c>
      <c r="H6" s="37"/>
      <c r="J6" s="37"/>
      <c r="L6" s="38"/>
    </row>
    <row r="7" spans="1:12">
      <c r="B7" s="37">
        <v>45510</v>
      </c>
      <c r="C7">
        <v>36340</v>
      </c>
      <c r="E7">
        <f t="shared" si="0"/>
        <v>-10</v>
      </c>
      <c r="H7" s="37"/>
      <c r="J7" s="37"/>
      <c r="L7" s="38"/>
    </row>
    <row r="8" spans="1:12">
      <c r="B8" s="37">
        <v>45511</v>
      </c>
      <c r="C8">
        <v>39490</v>
      </c>
      <c r="E8">
        <f t="shared" si="0"/>
        <v>3150</v>
      </c>
      <c r="H8" s="37"/>
      <c r="J8" s="37"/>
      <c r="L8" s="38"/>
    </row>
    <row r="9" spans="1:12">
      <c r="B9" s="37">
        <v>45512</v>
      </c>
      <c r="C9">
        <v>38670</v>
      </c>
      <c r="E9">
        <f t="shared" si="0"/>
        <v>-820</v>
      </c>
      <c r="H9" s="37"/>
      <c r="J9" s="37"/>
      <c r="L9" s="38"/>
    </row>
    <row r="10" spans="1:12">
      <c r="B10" s="37">
        <v>45513</v>
      </c>
      <c r="C10">
        <v>39760</v>
      </c>
      <c r="D10">
        <v>39760</v>
      </c>
      <c r="E10">
        <f t="shared" si="0"/>
        <v>1090</v>
      </c>
      <c r="F10">
        <v>39760</v>
      </c>
      <c r="H10" s="37"/>
    </row>
    <row r="11" spans="1:12">
      <c r="A11" t="s">
        <v>16</v>
      </c>
      <c r="B11" s="37">
        <v>45514</v>
      </c>
      <c r="D11">
        <v>46010</v>
      </c>
      <c r="F11" s="38">
        <f>F10+$E$1</f>
        <v>40796.666666666664</v>
      </c>
    </row>
    <row r="12" spans="1:12">
      <c r="B12" s="37">
        <v>45515</v>
      </c>
      <c r="D12">
        <v>49510</v>
      </c>
      <c r="F12" s="38">
        <f t="shared" ref="F12:F15" si="1">F11+$E$1</f>
        <v>41833.333333333328</v>
      </c>
    </row>
    <row r="13" spans="1:12">
      <c r="B13" s="37">
        <v>45516</v>
      </c>
      <c r="D13">
        <v>55500</v>
      </c>
      <c r="F13" s="38">
        <f>F12+$E$1</f>
        <v>42869.999999999993</v>
      </c>
    </row>
    <row r="14" spans="1:12">
      <c r="B14" s="37">
        <v>45517</v>
      </c>
      <c r="D14">
        <v>60930</v>
      </c>
      <c r="F14" s="38">
        <f t="shared" si="1"/>
        <v>43906.666666666657</v>
      </c>
    </row>
    <row r="15" spans="1:12">
      <c r="B15" s="37">
        <v>45518</v>
      </c>
      <c r="D15">
        <v>63000</v>
      </c>
      <c r="F15" s="38">
        <f t="shared" si="1"/>
        <v>44943.333333333321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21</vt:i4>
      </vt:variant>
    </vt:vector>
  </HeadingPairs>
  <TitlesOfParts>
    <vt:vector size="21" baseType="lpstr">
      <vt:lpstr>S2.5</vt:lpstr>
      <vt:lpstr>S3.4</vt:lpstr>
      <vt:lpstr>S3.5</vt:lpstr>
      <vt:lpstr>S3.6.6</vt:lpstr>
      <vt:lpstr>S4.4</vt:lpstr>
      <vt:lpstr>S4.5</vt:lpstr>
      <vt:lpstr>S4.6.4</vt:lpstr>
      <vt:lpstr>S4.6.3</vt:lpstr>
      <vt:lpstr>S4.6.5</vt:lpstr>
      <vt:lpstr>S4.6.6</vt:lpstr>
      <vt:lpstr>S4.6.7</vt:lpstr>
      <vt:lpstr>S5.6.3</vt:lpstr>
      <vt:lpstr>S5.6.5</vt:lpstr>
      <vt:lpstr>S6.3</vt:lpstr>
      <vt:lpstr>S6.4</vt:lpstr>
      <vt:lpstr>S7.3</vt:lpstr>
      <vt:lpstr>S7.5.1</vt:lpstr>
      <vt:lpstr>S7.5.2</vt:lpstr>
      <vt:lpstr>S7.6.1</vt:lpstr>
      <vt:lpstr>S7.6.2</vt:lpstr>
      <vt:lpstr>S9.4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哲朗 杉原</dc:creator>
  <cp:keywords/>
  <dc:description/>
  <cp:lastModifiedBy>哲朗 杉原</cp:lastModifiedBy>
  <cp:revision/>
  <dcterms:created xsi:type="dcterms:W3CDTF">2024-10-24T00:53:53Z</dcterms:created>
  <dcterms:modified xsi:type="dcterms:W3CDTF">2025-05-11T21:49:59Z</dcterms:modified>
  <cp:category/>
  <cp:contentStatus/>
</cp:coreProperties>
</file>